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is Documentos\ANTENAS\Apuntes antenas\Calculadores\"/>
    </mc:Choice>
  </mc:AlternateContent>
  <xr:revisionPtr revIDLastSave="0" documentId="13_ncr:1_{D551642D-BC72-4803-9BB4-0041E0B17435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ilos horizontal y vertical" sheetId="1" r:id="rId1"/>
    <sheet name="L invertida y T" sheetId="2" r:id="rId2"/>
  </sheets>
  <calcPr calcId="191029"/>
</workbook>
</file>

<file path=xl/calcChain.xml><?xml version="1.0" encoding="utf-8"?>
<calcChain xmlns="http://schemas.openxmlformats.org/spreadsheetml/2006/main">
  <c r="L17" i="1" l="1"/>
  <c r="L19" i="1" s="1"/>
  <c r="L20" i="1" s="1"/>
  <c r="L18" i="1"/>
  <c r="L16" i="1"/>
  <c r="L15" i="1"/>
  <c r="L14" i="1" l="1"/>
  <c r="L13" i="1"/>
  <c r="L12" i="1"/>
  <c r="L11" i="1"/>
  <c r="L10" i="1"/>
  <c r="H9" i="1" l="1"/>
  <c r="C6" i="2"/>
  <c r="E6" i="2" s="1"/>
  <c r="C4" i="2"/>
  <c r="E4" i="2" s="1"/>
  <c r="C3" i="2"/>
  <c r="E3" i="2" s="1"/>
  <c r="C9" i="2" l="1"/>
  <c r="E9" i="2" s="1"/>
  <c r="E2" i="2"/>
  <c r="C8" i="2"/>
  <c r="C11" i="2"/>
  <c r="E11" i="2" s="1"/>
  <c r="C10" i="2"/>
  <c r="E10" i="2" s="1"/>
  <c r="C5" i="2"/>
  <c r="E5" i="2" s="1"/>
  <c r="C7" i="2"/>
  <c r="H11" i="1"/>
  <c r="E8" i="2" l="1"/>
  <c r="E7" i="2"/>
  <c r="H10" i="1"/>
  <c r="H12" i="1" s="1"/>
  <c r="C10" i="1"/>
  <c r="C9" i="1"/>
  <c r="C11" i="1" l="1"/>
  <c r="C12" i="1" s="1"/>
  <c r="C13" i="1"/>
  <c r="C14" i="1" s="1"/>
  <c r="H13" i="1"/>
  <c r="C15" i="1" l="1"/>
  <c r="C16" i="1" s="1"/>
  <c r="C14" i="2"/>
  <c r="E14" i="2" s="1"/>
  <c r="H14" i="1"/>
  <c r="C17" i="1" l="1"/>
  <c r="H16" i="1"/>
  <c r="H15" i="1"/>
  <c r="C13" i="2"/>
  <c r="E13" i="2" s="1"/>
  <c r="C15" i="2" l="1"/>
  <c r="C16" i="2" s="1"/>
  <c r="E15" i="2"/>
  <c r="E16" i="2" s="1"/>
</calcChain>
</file>

<file path=xl/sharedStrings.xml><?xml version="1.0" encoding="utf-8"?>
<sst xmlns="http://schemas.openxmlformats.org/spreadsheetml/2006/main" count="86" uniqueCount="53">
  <si>
    <t>Hilo horizontal sobre suelo</t>
  </si>
  <si>
    <t>l/2h</t>
  </si>
  <si>
    <t>raiz c9</t>
  </si>
  <si>
    <t>raiz c8</t>
  </si>
  <si>
    <t>S2</t>
  </si>
  <si>
    <t>S1</t>
  </si>
  <si>
    <t xml:space="preserve">2h/l </t>
  </si>
  <si>
    <t>capacidad por metro</t>
  </si>
  <si>
    <t>CAPACIDAD TOTAL</t>
  </si>
  <si>
    <t>pF</t>
  </si>
  <si>
    <t>h'/m</t>
  </si>
  <si>
    <t>m/h'</t>
  </si>
  <si>
    <t>K1</t>
  </si>
  <si>
    <t>K2</t>
  </si>
  <si>
    <t>Capacidad por metro</t>
  </si>
  <si>
    <t>Hilo vertical sobre el suelo</t>
  </si>
  <si>
    <t>mts</t>
  </si>
  <si>
    <t>mm</t>
  </si>
  <si>
    <t>pF/m</t>
  </si>
  <si>
    <t>DATOS</t>
  </si>
  <si>
    <t>RESULTADO</t>
  </si>
  <si>
    <t xml:space="preserve">[L]  Longitud (mts) </t>
  </si>
  <si>
    <t xml:space="preserve">  [d]  diámetro (mm)</t>
  </si>
  <si>
    <t>[m]  Longitud vertical (mts)</t>
  </si>
  <si>
    <t>[d]  diámetro (mm)</t>
  </si>
  <si>
    <t>S</t>
  </si>
  <si>
    <t>K</t>
  </si>
  <si>
    <t>[h]   sobre suelo (mts)</t>
  </si>
  <si>
    <t xml:space="preserve">CALCULOS </t>
  </si>
  <si>
    <t>[h'] del extremo inferior al suelo (mts)</t>
  </si>
  <si>
    <t>m/l</t>
  </si>
  <si>
    <t>l/m</t>
  </si>
  <si>
    <t>Valores de la constante X para hilos en ángulo recto ( L invertida y "T")</t>
  </si>
  <si>
    <t>h'/l</t>
  </si>
  <si>
    <t>l</t>
  </si>
  <si>
    <t>m</t>
  </si>
  <si>
    <t>h</t>
  </si>
  <si>
    <t>h'</t>
  </si>
  <si>
    <t>d</t>
  </si>
  <si>
    <t>X</t>
  </si>
  <si>
    <t>U</t>
  </si>
  <si>
    <t>T</t>
  </si>
  <si>
    <t>C</t>
  </si>
  <si>
    <t xml:space="preserve">   L Invertida</t>
  </si>
  <si>
    <t>Z caracteristica media</t>
  </si>
  <si>
    <t>Ω</t>
  </si>
  <si>
    <t>[H] Altura virtual del hilo sobre el suelo</t>
  </si>
  <si>
    <t>Hilo inclinado respecto al mástil</t>
  </si>
  <si>
    <t>[m]altura mastil   (mts)</t>
  </si>
  <si>
    <t>CALCULOS</t>
  </si>
  <si>
    <r>
      <t xml:space="preserve">Angulo con el mástil  </t>
    </r>
    <r>
      <rPr>
        <sz val="11"/>
        <color theme="1"/>
        <rFont val="Symbol"/>
        <family val="1"/>
        <charset val="2"/>
      </rPr>
      <t xml:space="preserve">a </t>
    </r>
    <r>
      <rPr>
        <sz val="11"/>
        <color theme="1"/>
        <rFont val="Calibri"/>
        <family val="2"/>
        <scheme val="minor"/>
      </rPr>
      <t>(grados)</t>
    </r>
  </si>
  <si>
    <t>CALCULO DE CAPACIDADES DE UN HILO                                                                                                                                                                                                                                                                       METHODS, FORMULAS, AND TABLES FOR THE
CALCULATION OF ANTENNA CAPACITY</t>
  </si>
  <si>
    <t>[h] Altura inferior sobre el 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</si>
</sst>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5">
    <xf numFmtId="0" fontId="0" fillId="0" borderId="0" xfId="0"/>
    <xf numFmtId="0" fontId="0" fillId="0" borderId="4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right"/>
    </xf>
    <xf numFmtId="0" fontId="0" fillId="0" borderId="16" xfId="0" applyBorder="1"/>
    <xf numFmtId="0" fontId="0" fillId="0" borderId="17" xfId="0" applyBorder="1" applyAlignment="1">
      <alignment horizontal="right"/>
    </xf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horizontal="right"/>
    </xf>
    <xf numFmtId="0" fontId="4" fillId="0" borderId="23" xfId="0" applyFont="1" applyBorder="1" applyAlignment="1">
      <alignment horizontal="right"/>
    </xf>
    <xf numFmtId="0" fontId="0" fillId="0" borderId="25" xfId="0" applyBorder="1"/>
    <xf numFmtId="2" fontId="0" fillId="0" borderId="0" xfId="0" applyNumberFormat="1"/>
    <xf numFmtId="2" fontId="0" fillId="0" borderId="16" xfId="0" applyNumberFormat="1" applyBorder="1"/>
    <xf numFmtId="2" fontId="0" fillId="0" borderId="18" xfId="0" applyNumberFormat="1" applyBorder="1"/>
    <xf numFmtId="2" fontId="3" fillId="0" borderId="18" xfId="0" applyNumberFormat="1" applyFont="1" applyBorder="1"/>
    <xf numFmtId="2" fontId="0" fillId="0" borderId="24" xfId="0" applyNumberFormat="1" applyBorder="1"/>
    <xf numFmtId="2" fontId="4" fillId="0" borderId="24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6" xfId="0" applyFont="1" applyBorder="1" applyAlignment="1">
      <alignment horizontal="right"/>
    </xf>
    <xf numFmtId="2" fontId="2" fillId="0" borderId="18" xfId="0" applyNumberFormat="1" applyFont="1" applyBorder="1"/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right"/>
    </xf>
    <xf numFmtId="0" fontId="5" fillId="0" borderId="17" xfId="0" applyFont="1" applyBorder="1" applyAlignment="1">
      <alignment horizontal="right"/>
    </xf>
    <xf numFmtId="2" fontId="5" fillId="0" borderId="18" xfId="0" applyNumberFormat="1" applyFont="1" applyBorder="1"/>
    <xf numFmtId="0" fontId="0" fillId="0" borderId="10" xfId="0" applyBorder="1"/>
    <xf numFmtId="0" fontId="0" fillId="0" borderId="9" xfId="0" applyBorder="1"/>
    <xf numFmtId="0" fontId="0" fillId="0" borderId="1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8" xfId="0" applyBorder="1"/>
    <xf numFmtId="0" fontId="0" fillId="0" borderId="44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6" fillId="0" borderId="0" xfId="1" applyAlignment="1">
      <alignment vertical="center"/>
    </xf>
    <xf numFmtId="0" fontId="1" fillId="0" borderId="0" xfId="0" applyFont="1"/>
    <xf numFmtId="164" fontId="5" fillId="0" borderId="18" xfId="0" applyNumberFormat="1" applyFont="1" applyBorder="1"/>
    <xf numFmtId="165" fontId="0" fillId="0" borderId="0" xfId="0" applyNumberFormat="1"/>
    <xf numFmtId="166" fontId="0" fillId="0" borderId="0" xfId="0" applyNumberFormat="1"/>
    <xf numFmtId="2" fontId="7" fillId="0" borderId="15" xfId="0" applyNumberFormat="1" applyFont="1" applyBorder="1"/>
    <xf numFmtId="2" fontId="7" fillId="0" borderId="8" xfId="0" applyNumberFormat="1" applyFont="1" applyBorder="1"/>
    <xf numFmtId="2" fontId="7" fillId="0" borderId="21" xfId="0" applyNumberFormat="1" applyFont="1" applyBorder="1"/>
    <xf numFmtId="0" fontId="1" fillId="0" borderId="5" xfId="0" applyFont="1" applyBorder="1" applyAlignment="1">
      <alignment horizontal="center"/>
    </xf>
    <xf numFmtId="0" fontId="0" fillId="0" borderId="32" xfId="0" applyBorder="1" applyAlignment="1">
      <alignment horizontal="right"/>
    </xf>
    <xf numFmtId="0" fontId="0" fillId="0" borderId="42" xfId="0" applyBorder="1" applyAlignment="1">
      <alignment horizontal="right"/>
    </xf>
    <xf numFmtId="0" fontId="0" fillId="0" borderId="43" xfId="0" applyBorder="1" applyAlignment="1">
      <alignment horizontal="right"/>
    </xf>
    <xf numFmtId="2" fontId="0" fillId="0" borderId="42" xfId="0" applyNumberFormat="1" applyBorder="1"/>
    <xf numFmtId="0" fontId="0" fillId="0" borderId="42" xfId="0" applyBorder="1"/>
    <xf numFmtId="165" fontId="0" fillId="0" borderId="42" xfId="0" applyNumberFormat="1" applyBorder="1"/>
    <xf numFmtId="166" fontId="4" fillId="0" borderId="43" xfId="0" applyNumberFormat="1" applyFont="1" applyBorder="1"/>
    <xf numFmtId="2" fontId="2" fillId="0" borderId="42" xfId="0" applyNumberFormat="1" applyFont="1" applyBorder="1"/>
    <xf numFmtId="0" fontId="8" fillId="0" borderId="42" xfId="0" applyFont="1" applyBorder="1"/>
    <xf numFmtId="0" fontId="8" fillId="0" borderId="0" xfId="0" applyFont="1"/>
    <xf numFmtId="2" fontId="8" fillId="0" borderId="42" xfId="0" applyNumberFormat="1" applyFont="1" applyBorder="1"/>
    <xf numFmtId="0" fontId="0" fillId="0" borderId="45" xfId="0" applyBorder="1" applyAlignment="1">
      <alignment horizontal="right"/>
    </xf>
    <xf numFmtId="2" fontId="0" fillId="0" borderId="46" xfId="0" applyNumberFormat="1" applyBorder="1" applyAlignment="1">
      <alignment horizontal="right"/>
    </xf>
    <xf numFmtId="0" fontId="2" fillId="0" borderId="47" xfId="0" applyFont="1" applyBorder="1" applyAlignment="1">
      <alignment horizontal="right"/>
    </xf>
    <xf numFmtId="2" fontId="2" fillId="0" borderId="48" xfId="0" applyNumberFormat="1" applyFont="1" applyBorder="1"/>
    <xf numFmtId="0" fontId="0" fillId="0" borderId="0" xfId="0" applyBorder="1"/>
    <xf numFmtId="0" fontId="0" fillId="0" borderId="49" xfId="0" applyBorder="1" applyAlignment="1">
      <alignment horizontal="right"/>
    </xf>
    <xf numFmtId="0" fontId="5" fillId="0" borderId="49" xfId="0" applyFont="1" applyBorder="1" applyAlignment="1">
      <alignment horizontal="right"/>
    </xf>
    <xf numFmtId="0" fontId="0" fillId="0" borderId="50" xfId="0" applyBorder="1" applyAlignment="1">
      <alignment horizontal="right"/>
    </xf>
    <xf numFmtId="0" fontId="4" fillId="0" borderId="11" xfId="0" applyFont="1" applyBorder="1" applyAlignment="1">
      <alignment horizontal="right"/>
    </xf>
    <xf numFmtId="2" fontId="0" fillId="0" borderId="8" xfId="0" applyNumberFormat="1" applyBorder="1"/>
    <xf numFmtId="2" fontId="4" fillId="0" borderId="8" xfId="0" applyNumberFormat="1" applyFont="1" applyBorder="1"/>
    <xf numFmtId="2" fontId="0" fillId="0" borderId="34" xfId="0" applyNumberFormat="1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51" xfId="0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5" xfId="0" applyBorder="1"/>
    <xf numFmtId="0" fontId="0" fillId="0" borderId="1" xfId="0" applyBorder="1"/>
    <xf numFmtId="0" fontId="0" fillId="0" borderId="53" xfId="0" applyBorder="1"/>
    <xf numFmtId="0" fontId="9" fillId="0" borderId="54" xfId="0" applyFont="1" applyBorder="1"/>
    <xf numFmtId="0" fontId="0" fillId="0" borderId="55" xfId="0" applyBorder="1"/>
    <xf numFmtId="0" fontId="0" fillId="0" borderId="51" xfId="0" applyFill="1" applyBorder="1" applyAlignment="1">
      <alignment horizontal="right"/>
    </xf>
    <xf numFmtId="0" fontId="0" fillId="0" borderId="56" xfId="0" applyFill="1" applyBorder="1" applyAlignment="1">
      <alignment horizontal="right"/>
    </xf>
    <xf numFmtId="2" fontId="0" fillId="0" borderId="29" xfId="0" applyNumberFormat="1" applyBorder="1"/>
    <xf numFmtId="0" fontId="0" fillId="0" borderId="57" xfId="0" applyBorder="1" applyAlignment="1">
      <alignment horizontal="right"/>
    </xf>
    <xf numFmtId="0" fontId="0" fillId="0" borderId="17" xfId="0" applyFill="1" applyBorder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723900</xdr:colOff>
      <xdr:row>17</xdr:row>
      <xdr:rowOff>121920</xdr:rowOff>
    </xdr:from>
    <xdr:to>
      <xdr:col>2</xdr:col>
      <xdr:colOff>411480</xdr:colOff>
      <xdr:row>25</xdr:row>
      <xdr:rowOff>60960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2659380"/>
          <a:ext cx="2194560" cy="1402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0</xdr:colOff>
      <xdr:row>16</xdr:row>
      <xdr:rowOff>0</xdr:rowOff>
    </xdr:from>
    <xdr:to>
      <xdr:col>6</xdr:col>
      <xdr:colOff>1722120</xdr:colOff>
      <xdr:row>25</xdr:row>
      <xdr:rowOff>129540</xdr:rowOff>
    </xdr:to>
    <xdr:pic>
      <xdr:nvPicPr>
        <xdr:cNvPr id="1034" name="Picture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556760" y="2346960"/>
          <a:ext cx="1722120" cy="1783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60960</xdr:colOff>
          <xdr:row>25</xdr:row>
          <xdr:rowOff>152400</xdr:rowOff>
        </xdr:from>
        <xdr:to>
          <xdr:col>2</xdr:col>
          <xdr:colOff>137160</xdr:colOff>
          <xdr:row>29</xdr:row>
          <xdr:rowOff>53340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114300</xdr:colOff>
          <xdr:row>26</xdr:row>
          <xdr:rowOff>129540</xdr:rowOff>
        </xdr:from>
        <xdr:to>
          <xdr:col>6</xdr:col>
          <xdr:colOff>1889760</xdr:colOff>
          <xdr:row>30</xdr:row>
          <xdr:rowOff>182880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38100</xdr:colOff>
      <xdr:row>22</xdr:row>
      <xdr:rowOff>38101</xdr:rowOff>
    </xdr:from>
    <xdr:to>
      <xdr:col>12</xdr:col>
      <xdr:colOff>167640</xdr:colOff>
      <xdr:row>47</xdr:row>
      <xdr:rowOff>53340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6637020" y="4038601"/>
              <a:ext cx="3642360" cy="458723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Si el mismo cable se girara alrededor de su extremo inferior como centro hasta que llegado a la posición vertical, entonces tendríamos que usar </a:t>
              </a: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h</m:t>
                        </m:r>
                      </m:num>
                      <m:den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𝑙</m:t>
                        </m:r>
                      </m:den>
                    </m:f>
                    <m:r>
                      <a:rPr lang="es-ES_tradnl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25</m:t>
                        </m:r>
                      </m:num>
                      <m:den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50</m:t>
                        </m:r>
                      </m:den>
                    </m:f>
                    <m:f>
                      <m:fPr>
                        <m:ctrlP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ad>
                          <m:radPr>
                            <m:degHide m:val="on"/>
                            <m:ctrlPr>
                              <a:rPr lang="es-ES_tradnl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radPr>
                          <m:deg/>
                          <m:e>
                            <m:r>
                              <a:rPr lang="es-ES_tradnl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e>
                        </m:rad>
                      </m:num>
                      <m:den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den>
                    </m:f>
                    <m:r>
                      <a:rPr lang="es-ES_tradnl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num>
                      <m:den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4</m:t>
                        </m:r>
                      </m:den>
                    </m:f>
                    <m:rad>
                      <m:radPr>
                        <m:degHide m:val="on"/>
                        <m:ctrlP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radPr>
                      <m:deg/>
                      <m:e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e>
                    </m:rad>
                    <m:r>
                      <a:rPr lang="es-ES_tradnl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=0,354</m:t>
                    </m:r>
                  </m:oMath>
                </m:oMathPara>
              </a14:m>
              <a:endParaRPr lang="es-ES_tradnl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s-ES_tradnl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y para esto la Tabla 3 da K = 0,269. la capacidad sale 107,3 ​​pF</a:t>
              </a: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 </a:t>
              </a: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Si el mismo cable se girara alrededor del extremo inferior en una posición horizontal</a:t>
              </a: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_tradnl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h</m:t>
                    </m:r>
                    <m:r>
                      <a:rPr lang="es-ES_tradnl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=25</m:t>
                    </m:r>
                    <m:f>
                      <m:fPr>
                        <m:ctrlP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ad>
                          <m:radPr>
                            <m:degHide m:val="on"/>
                            <m:ctrlPr>
                              <a:rPr lang="es-ES_tradnl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radPr>
                          <m:deg/>
                          <m:e>
                            <m:r>
                              <a:rPr lang="es-ES_tradnl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e>
                        </m:rad>
                      </m:num>
                      <m:den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den>
                    </m:f>
                    <m:r>
                      <a:rPr lang="es-ES_tradnl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, </m:t>
                    </m:r>
                    <m:f>
                      <m:fPr>
                        <m:ctrlP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h</m:t>
                        </m:r>
                      </m:num>
                      <m:den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𝑙</m:t>
                        </m:r>
                      </m:den>
                    </m:f>
                    <m:r>
                      <a:rPr lang="es-ES_tradnl" sz="1100" i="1">
                        <a:solidFill>
                          <a:schemeClr val="dk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ad>
                          <m:radPr>
                            <m:degHide m:val="on"/>
                            <m:ctrlPr>
                              <a:rPr lang="es-ES_tradnl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radPr>
                          <m:deg/>
                          <m:e>
                            <m:r>
                              <a:rPr lang="es-ES_tradnl" sz="11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2</m:t>
                            </m:r>
                          </m:e>
                        </m:rad>
                      </m:num>
                      <m:den>
                        <m:r>
                          <a:rPr lang="es-ES_tradnl" sz="11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den>
                    </m:f>
                  </m:oMath>
                </m:oMathPara>
              </a14:m>
              <a:endParaRPr lang="es-ES_tradnl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y de la Tabla 1, K= 0.256, el resultado La capacidad es de 111,8 pF.   </a:t>
              </a: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(Ver</a:t>
              </a:r>
              <a:r>
                <a:rPr lang="es-ES_tradnl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ejemplo 14 de artículo,  de Fredrik Brown pag 598)</a:t>
              </a:r>
              <a:endParaRPr lang="es-ES_tradnl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Por lo tanto, la capacidad del cable inclinado se encuentra entre los valores correspondientes a las, posiciones vertical y la horizontal, como era de esperar. </a:t>
              </a:r>
            </a:p>
            <a:p>
              <a:r>
                <a:rPr lang="es-ES_tradnl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Nota.- Methods, Fórmulas, and tables for the calculation</a:t>
              </a:r>
              <a:r>
                <a:rPr lang="es-ES_tradnl" sz="1100" i="1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of antenna capacity (Frederick W. Grover</a:t>
              </a:r>
              <a:endParaRPr lang="es-ES_tradnl" sz="1100" i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(Prácticamente la media aritmética de los dos valores). Corresponde </a:t>
              </a:r>
              <a:r>
                <a:rPr lang="es-ES_tradnl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un hilo horizontal a una altura que es l</a:t>
              </a:r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 media entre h y</a:t>
              </a:r>
              <a:r>
                <a:rPr lang="es-ES_tradnl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m  o   también,  </a:t>
              </a:r>
              <a14:m>
                <m:oMath xmlns:m="http://schemas.openxmlformats.org/officeDocument/2006/math">
                  <m:r>
                    <a:rPr lang="es-ES" sz="1100" b="0" i="1" baseline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𝑙</m:t>
                  </m:r>
                  <m:r>
                    <a:rPr lang="es-ES" sz="1100" b="0" i="1" baseline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Cambria Math" panose="02040503050406030204" pitchFamily="18" charset="0"/>
                      <a:cs typeface="+mn-cs"/>
                    </a:rPr>
                    <m:t>×</m:t>
                  </m:r>
                  <m:func>
                    <m:funcPr>
                      <m:ctrlPr>
                        <a:rPr lang="es-ES" sz="1100" b="0" i="1" baseline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Cambria Math" panose="02040503050406030204" pitchFamily="18" charset="0"/>
                          <a:cs typeface="+mn-cs"/>
                        </a:rPr>
                      </m:ctrlPr>
                    </m:funcPr>
                    <m:fName>
                      <m:r>
                        <m:rPr>
                          <m:sty m:val="p"/>
                        </m:rPr>
                        <a:rPr lang="es-ES" sz="1100" b="0" i="0" baseline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Cambria Math" panose="02040503050406030204" pitchFamily="18" charset="0"/>
                          <a:cs typeface="+mn-cs"/>
                        </a:rPr>
                        <m:t>cos</m:t>
                      </m:r>
                    </m:fName>
                    <m:e>
                      <m:d>
                        <m:dPr>
                          <m:ctrlPr>
                            <a:rPr lang="es-ES" sz="1100" b="0" i="1" baseline="0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Cambria Math" panose="02040503050406030204" pitchFamily="18" charset="0"/>
                              <a:cs typeface="+mn-cs"/>
                            </a:rPr>
                          </m:ctrlPr>
                        </m:dPr>
                        <m:e>
                          <m:r>
                            <a:rPr lang="es-ES" sz="1100" b="0" i="1" baseline="0">
                              <a:solidFill>
                                <a:schemeClr val="dk1"/>
                              </a:solidFill>
                              <a:effectLst/>
                              <a:latin typeface="Cambria Math" panose="02040503050406030204" pitchFamily="18" charset="0"/>
                              <a:ea typeface="Cambria Math" panose="02040503050406030204" pitchFamily="18" charset="0"/>
                              <a:cs typeface="+mn-cs"/>
                            </a:rPr>
                            <m:t>𝛼</m:t>
                          </m:r>
                        </m:e>
                      </m:d>
                    </m:e>
                  </m:func>
                  <m:r>
                    <a:rPr lang="es-ES" sz="1100" b="0" i="1" baseline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Cambria Math" panose="02040503050406030204" pitchFamily="18" charset="0"/>
                      <a:cs typeface="+mn-cs"/>
                    </a:rPr>
                    <m:t>𝑦</m:t>
                  </m:r>
                  <m:r>
                    <a:rPr lang="es-ES" sz="1100" b="0" i="1" baseline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Cambria Math" panose="02040503050406030204" pitchFamily="18" charset="0"/>
                      <a:cs typeface="+mn-cs"/>
                    </a:rPr>
                    <m:t> </m:t>
                  </m:r>
                  <m:r>
                    <a:rPr lang="es-ES" sz="1100" b="0" i="1" baseline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Cambria Math" panose="02040503050406030204" pitchFamily="18" charset="0"/>
                      <a:cs typeface="+mn-cs"/>
                    </a:rPr>
                    <m:t>𝑑𝑒</m:t>
                  </m:r>
                  <m:r>
                    <a:rPr lang="es-ES" sz="1100" b="0" i="1" baseline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Cambria Math" panose="02040503050406030204" pitchFamily="18" charset="0"/>
                      <a:cs typeface="+mn-cs"/>
                    </a:rPr>
                    <m:t> </m:t>
                  </m:r>
                  <m:r>
                    <a:rPr lang="es-ES" sz="1100" b="0" i="1" baseline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Cambria Math" panose="02040503050406030204" pitchFamily="18" charset="0"/>
                      <a:cs typeface="+mn-cs"/>
                    </a:rPr>
                    <m:t>𝑢𝑛𝑎</m:t>
                  </m:r>
                  <m:r>
                    <a:rPr lang="es-ES" sz="1100" b="0" i="1" baseline="0">
                      <a:solidFill>
                        <a:schemeClr val="dk1"/>
                      </a:solidFill>
                      <a:effectLst/>
                      <a:latin typeface="Cambria Math" panose="02040503050406030204" pitchFamily="18" charset="0"/>
                      <a:ea typeface="Cambria Math" panose="02040503050406030204" pitchFamily="18" charset="0"/>
                      <a:cs typeface="+mn-cs"/>
                    </a:rPr>
                    <m:t> </m:t>
                  </m:r>
                  <m:sSup>
                    <m:sSupPr>
                      <m:ctrlPr>
                        <a:rPr lang="es-ES" sz="1100" b="0" i="1" baseline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Cambria Math" panose="02040503050406030204" pitchFamily="18" charset="0"/>
                          <a:cs typeface="+mn-cs"/>
                        </a:rPr>
                      </m:ctrlPr>
                    </m:sSupPr>
                    <m:e>
                      <m:r>
                        <a:rPr lang="es-ES" sz="1100" b="0" i="1" baseline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Cambria Math" panose="02040503050406030204" pitchFamily="18" charset="0"/>
                          <a:cs typeface="+mn-cs"/>
                        </a:rPr>
                        <m:t>𝑙</m:t>
                      </m:r>
                    </m:e>
                    <m:sup>
                      <m:r>
                        <a:rPr lang="es-ES" sz="1100" b="0" i="1" baseline="0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Cambria Math" panose="02040503050406030204" pitchFamily="18" charset="0"/>
                          <a:cs typeface="+mn-cs"/>
                        </a:rPr>
                        <m:t>′</m:t>
                      </m:r>
                    </m:sup>
                  </m:sSup>
                </m:oMath>
              </a14:m>
              <a:r>
                <a:rPr lang="es-ES_tradnl" sz="1100"/>
                <a:t>=</a:t>
              </a:r>
              <a14:m>
                <m:oMath xmlns:m="http://schemas.openxmlformats.org/officeDocument/2006/math">
                  <m:r>
                    <a:rPr lang="es-ES" sz="1100" b="0" i="1">
                      <a:latin typeface="Cambria Math" panose="02040503050406030204" pitchFamily="18" charset="0"/>
                    </a:rPr>
                    <m:t>𝑙</m:t>
                  </m:r>
                  <m:r>
                    <a:rPr lang="es-E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r>
                    <a:rPr lang="es-ES" sz="11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𝑠𝑒𝑛</m:t>
                  </m:r>
                  <m:d>
                    <m:dPr>
                      <m:ctrlPr>
                        <a:rPr lang="es-E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dPr>
                    <m:e>
                      <m:r>
                        <a:rPr lang="es-E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𝛼</m:t>
                      </m:r>
                    </m:e>
                  </m:d>
                </m:oMath>
              </a14:m>
              <a:endParaRPr lang="es-ES" sz="1100" b="0">
                <a:ea typeface="Cambria Math" panose="02040503050406030204" pitchFamily="18" charset="0"/>
              </a:endParaRPr>
            </a:p>
            <a:p>
              <a:endParaRPr lang="es-ES_tradnl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6637020" y="4038601"/>
              <a:ext cx="3642360" cy="458723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Si el mismo cable se girara alrededor de su extremo inferior como centro hasta que llegado a la posición vertical, entonces tendríamos que usar </a:t>
              </a:r>
            </a:p>
            <a:p>
              <a:pPr/>
              <a:r>
                <a:rPr lang="es-ES_tradnl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ℎ/𝑙=25/50  √2/2=1/4 √2=0,354</a:t>
              </a:r>
              <a:endParaRPr lang="es-ES_tradnl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s-ES_tradnl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y para esto la Tabla 3 da K = 0,269. la capacidad sale 107,3 ​​pF</a:t>
              </a: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 </a:t>
              </a: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Si el mismo cable se girara alrededor del extremo inferior en una posición horizontal</a:t>
              </a:r>
            </a:p>
            <a:p>
              <a:pPr/>
              <a:r>
                <a:rPr lang="es-ES_tradnl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ℎ=25 √2/2,  2ℎ/𝑙=√2/2</a:t>
              </a:r>
              <a:endParaRPr lang="es-ES_tradnl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y de la Tabla 1, K= 0.256, el resultado La capacidad es de 111,8 pF.   </a:t>
              </a: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(Ver</a:t>
              </a:r>
              <a:r>
                <a:rPr lang="es-ES_tradnl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ejemplo 14 de artículo,  de Fredrik Brown pag 598)</a:t>
              </a:r>
              <a:endParaRPr lang="es-ES_tradnl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Por lo tanto, la capacidad del cable inclinado se encuentra entre los valores correspondientes a las, posiciones vertical y la horizontal, como era de esperar. </a:t>
              </a:r>
            </a:p>
            <a:p>
              <a:r>
                <a:rPr lang="es-ES_tradnl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Nota.- Methods, Fórmulas, and tables for the calculation</a:t>
              </a:r>
              <a:r>
                <a:rPr lang="es-ES_tradnl" sz="1100" i="1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of antenna capacity (Frederick W. Grover</a:t>
              </a:r>
              <a:endParaRPr lang="es-ES_tradnl" sz="1100" i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(Prácticamente la media aritmética de los dos valores). Corresponde </a:t>
              </a:r>
              <a:r>
                <a:rPr lang="es-ES_tradnl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un hilo horizontal a una altura que es l</a:t>
              </a:r>
              <a:r>
                <a:rPr lang="es-ES_tradnl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 media entre h y</a:t>
              </a:r>
              <a:r>
                <a:rPr lang="es-ES_tradnl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m  o   también,  </a:t>
              </a:r>
              <a:r>
                <a:rPr lang="es-ES" sz="1100" b="0" i="0" baseline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𝑙</a:t>
              </a:r>
              <a:r>
                <a:rPr lang="es-ES" sz="1100" b="0" i="0" baseline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×cos⁡(𝛼)𝑦 𝑑𝑒 𝑢𝑛𝑎 𝑙^′</a:t>
              </a:r>
              <a:r>
                <a:rPr lang="es-ES_tradnl" sz="1100"/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𝑙</a:t>
              </a:r>
              <a:r>
                <a:rPr lang="es-E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×𝑠𝑒𝑛(𝛼)</a:t>
              </a:r>
              <a:endParaRPr lang="es-ES" sz="1100" b="0">
                <a:ea typeface="Cambria Math" panose="02040503050406030204" pitchFamily="18" charset="0"/>
              </a:endParaRPr>
            </a:p>
            <a:p>
              <a:endParaRPr lang="es-ES_tradnl" sz="1100"/>
            </a:p>
          </xdr:txBody>
        </xdr:sp>
      </mc:Fallback>
    </mc:AlternateContent>
    <xdr:clientData/>
  </xdr:twoCellAnchor>
  <xdr:twoCellAnchor editAs="oneCell">
    <xdr:from>
      <xdr:col>12</xdr:col>
      <xdr:colOff>632460</xdr:colOff>
      <xdr:row>3</xdr:row>
      <xdr:rowOff>45720</xdr:rowOff>
    </xdr:from>
    <xdr:to>
      <xdr:col>15</xdr:col>
      <xdr:colOff>457200</xdr:colOff>
      <xdr:row>20</xdr:row>
      <xdr:rowOff>60960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0" y="594360"/>
          <a:ext cx="2308860" cy="3101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18</xdr:row>
      <xdr:rowOff>76200</xdr:rowOff>
    </xdr:from>
    <xdr:to>
      <xdr:col>7</xdr:col>
      <xdr:colOff>7620</xdr:colOff>
      <xdr:row>22</xdr:row>
      <xdr:rowOff>129540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21920" y="3429000"/>
          <a:ext cx="3284220" cy="7924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Manejo de la</a:t>
          </a:r>
          <a:r>
            <a:rPr lang="es-ES" sz="1100" baseline="0"/>
            <a:t> tabla</a:t>
          </a:r>
          <a:endParaRPr lang="es-ES" sz="1100"/>
        </a:p>
        <a:p>
          <a:r>
            <a:rPr lang="es-ES" sz="1100"/>
            <a:t>Se cruzan los valores de l/m</a:t>
          </a:r>
          <a:r>
            <a:rPr lang="es-ES" sz="1100" baseline="0"/>
            <a:t> y h'/m (o m/h'). Si estos valores coinciden con los de la tabla,la lectura de X es directa. Si no es así, habra que interpolar.</a:t>
          </a:r>
        </a:p>
        <a:p>
          <a:endParaRPr lang="es-ES" sz="1100"/>
        </a:p>
      </xdr:txBody>
    </xdr:sp>
    <xdr:clientData/>
  </xdr:twoCellAnchor>
  <xdr:twoCellAnchor editAs="oneCell">
    <xdr:from>
      <xdr:col>0</xdr:col>
      <xdr:colOff>0</xdr:colOff>
      <xdr:row>23</xdr:row>
      <xdr:rowOff>15240</xdr:rowOff>
    </xdr:from>
    <xdr:to>
      <xdr:col>5</xdr:col>
      <xdr:colOff>335280</xdr:colOff>
      <xdr:row>36</xdr:row>
      <xdr:rowOff>22860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90060"/>
          <a:ext cx="2148840" cy="2392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228600</xdr:colOff>
      <xdr:row>22</xdr:row>
      <xdr:rowOff>167640</xdr:rowOff>
    </xdr:from>
    <xdr:to>
      <xdr:col>7</xdr:col>
      <xdr:colOff>281940</xdr:colOff>
      <xdr:row>36</xdr:row>
      <xdr:rowOff>60960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2160" y="4259580"/>
          <a:ext cx="1638300" cy="2461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showGridLines="0" tabSelected="1" workbookViewId="0">
      <selection activeCell="C8" sqref="C8"/>
    </sheetView>
  </sheetViews>
  <sheetFormatPr baseColWidth="10" defaultRowHeight="14.4" x14ac:dyDescent="0.3"/>
  <cols>
    <col min="1" max="1" width="10.21875" customWidth="1"/>
    <col min="2" max="2" width="18" customWidth="1"/>
    <col min="3" max="3" width="7.88671875" style="11" customWidth="1"/>
    <col min="4" max="4" width="4.77734375" customWidth="1"/>
    <col min="5" max="5" width="0.88671875" customWidth="1"/>
    <col min="6" max="6" width="10.88671875" style="17" customWidth="1"/>
    <col min="7" max="7" width="30.88671875" customWidth="1"/>
    <col min="8" max="8" width="8.33203125" style="11" customWidth="1"/>
    <col min="9" max="9" width="5.5546875" customWidth="1"/>
    <col min="11" max="11" width="32.109375" customWidth="1"/>
    <col min="12" max="12" width="7.5546875" style="11" customWidth="1"/>
    <col min="13" max="13" width="13.109375" customWidth="1"/>
  </cols>
  <sheetData>
    <row r="1" spans="1:13" x14ac:dyDescent="0.3">
      <c r="A1" s="102" t="s">
        <v>51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3" x14ac:dyDescent="0.3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3" x14ac:dyDescent="0.3">
      <c r="A3" s="10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1:13" ht="7.8" customHeight="1" thickBot="1" x14ac:dyDescent="0.35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</row>
    <row r="5" spans="1:13" ht="15" thickBot="1" x14ac:dyDescent="0.35">
      <c r="A5" s="109" t="s">
        <v>0</v>
      </c>
      <c r="B5" s="110"/>
      <c r="C5" s="110"/>
      <c r="D5" s="111"/>
      <c r="E5" s="2"/>
      <c r="F5" s="109" t="s">
        <v>15</v>
      </c>
      <c r="G5" s="104"/>
      <c r="H5" s="104"/>
      <c r="I5" s="104"/>
      <c r="J5" s="92"/>
      <c r="K5" s="104" t="s">
        <v>47</v>
      </c>
      <c r="L5" s="105"/>
    </row>
    <row r="6" spans="1:13" x14ac:dyDescent="0.3">
      <c r="A6" s="112" t="s">
        <v>19</v>
      </c>
      <c r="B6" s="3" t="s">
        <v>21</v>
      </c>
      <c r="C6" s="60">
        <v>200</v>
      </c>
      <c r="D6" s="4" t="s">
        <v>16</v>
      </c>
      <c r="F6" s="112" t="s">
        <v>19</v>
      </c>
      <c r="G6" s="3" t="s">
        <v>23</v>
      </c>
      <c r="H6" s="60">
        <v>110</v>
      </c>
      <c r="I6" s="87" t="s">
        <v>16</v>
      </c>
      <c r="J6" s="115" t="s">
        <v>19</v>
      </c>
      <c r="K6" s="90" t="s">
        <v>21</v>
      </c>
      <c r="L6" s="86">
        <v>15.24</v>
      </c>
    </row>
    <row r="7" spans="1:13" x14ac:dyDescent="0.3">
      <c r="A7" s="113"/>
      <c r="B7" s="5" t="s">
        <v>22</v>
      </c>
      <c r="C7" s="61">
        <v>5</v>
      </c>
      <c r="D7" s="6" t="s">
        <v>17</v>
      </c>
      <c r="F7" s="113"/>
      <c r="G7" s="5" t="s">
        <v>24</v>
      </c>
      <c r="H7" s="61">
        <v>650</v>
      </c>
      <c r="I7" s="88" t="s">
        <v>17</v>
      </c>
      <c r="J7" s="115"/>
      <c r="K7" s="91" t="s">
        <v>22</v>
      </c>
      <c r="L7" s="84">
        <v>6.1</v>
      </c>
    </row>
    <row r="8" spans="1:13" ht="15" thickBot="1" x14ac:dyDescent="0.35">
      <c r="A8" s="114"/>
      <c r="B8" s="8" t="s">
        <v>27</v>
      </c>
      <c r="C8" s="62">
        <v>37</v>
      </c>
      <c r="D8" s="7" t="s">
        <v>16</v>
      </c>
      <c r="F8" s="114"/>
      <c r="G8" s="8" t="s">
        <v>29</v>
      </c>
      <c r="H8" s="62">
        <v>1.75</v>
      </c>
      <c r="I8" s="89" t="s">
        <v>16</v>
      </c>
      <c r="J8" s="115"/>
      <c r="K8" s="91" t="s">
        <v>48</v>
      </c>
      <c r="L8" s="84">
        <v>18</v>
      </c>
    </row>
    <row r="9" spans="1:13" ht="14.4" customHeight="1" thickBot="1" x14ac:dyDescent="0.35">
      <c r="A9" s="106" t="s">
        <v>28</v>
      </c>
      <c r="B9" s="3" t="s">
        <v>6</v>
      </c>
      <c r="C9" s="12">
        <f>2*C8/C6</f>
        <v>0.37</v>
      </c>
      <c r="F9" s="106" t="s">
        <v>28</v>
      </c>
      <c r="G9" s="3" t="s">
        <v>10</v>
      </c>
      <c r="H9" s="12">
        <f>H8/H6</f>
        <v>1.5909090909090907E-2</v>
      </c>
      <c r="J9" s="116"/>
      <c r="K9" s="98" t="s">
        <v>50</v>
      </c>
      <c r="L9" s="99">
        <v>60</v>
      </c>
    </row>
    <row r="10" spans="1:13" x14ac:dyDescent="0.3">
      <c r="A10" s="107"/>
      <c r="B10" s="5" t="s">
        <v>1</v>
      </c>
      <c r="C10" s="13">
        <f>C6/2/C8</f>
        <v>2.7027027027027026</v>
      </c>
      <c r="F10" s="107"/>
      <c r="G10" s="5" t="s">
        <v>11</v>
      </c>
      <c r="H10" s="13">
        <f>H6/H8</f>
        <v>62.857142857142854</v>
      </c>
      <c r="J10" s="115" t="s">
        <v>49</v>
      </c>
      <c r="K10" s="97" t="s">
        <v>52</v>
      </c>
      <c r="L10" s="86">
        <f>L8-L6*COS(L9*PI()/180)</f>
        <v>10.379999999999999</v>
      </c>
    </row>
    <row r="11" spans="1:13" x14ac:dyDescent="0.3">
      <c r="A11" s="107"/>
      <c r="B11" s="5" t="s">
        <v>3</v>
      </c>
      <c r="C11" s="14">
        <f>SQRT(1+C9^2)</f>
        <v>1.0662551289442879</v>
      </c>
      <c r="F11" s="107"/>
      <c r="G11" s="5" t="s">
        <v>12</v>
      </c>
      <c r="H11" s="13">
        <f>IF(H9&lt;1.001,0.4343+H9*LOG10(4*H9)+(1+H9)*LOG(1+H9)-(1+2*H9)*LOG10(1+2*H9),0)</f>
        <v>0.40819593605055904</v>
      </c>
      <c r="J11" s="115"/>
      <c r="K11" s="101" t="s">
        <v>46</v>
      </c>
      <c r="L11" s="84">
        <f>L6*COS(60*PI()/180)/2+L10</f>
        <v>14.19</v>
      </c>
    </row>
    <row r="12" spans="1:13" x14ac:dyDescent="0.3">
      <c r="A12" s="107"/>
      <c r="B12" s="5" t="s">
        <v>5</v>
      </c>
      <c r="C12" s="21">
        <f>(C9-(C11-1))/2.303+LOG10((1+C11)/2)</f>
        <v>0.14604490467479361</v>
      </c>
      <c r="F12" s="107"/>
      <c r="G12" s="5" t="s">
        <v>13</v>
      </c>
      <c r="H12" s="13">
        <f>IF(H10&lt;1.001,0.1333+H9*(1+H10)*LOG10(1+H10)-2*H9*(1+H10/2)*LOG10(1+H10/2),0)</f>
        <v>0</v>
      </c>
      <c r="J12" s="115"/>
      <c r="K12" s="100" t="s">
        <v>6</v>
      </c>
      <c r="L12" s="84">
        <f>2*L11/L6</f>
        <v>1.8622047244094486</v>
      </c>
    </row>
    <row r="13" spans="1:13" ht="15" thickBot="1" x14ac:dyDescent="0.35">
      <c r="A13" s="107"/>
      <c r="B13" s="5" t="s">
        <v>2</v>
      </c>
      <c r="C13" s="21">
        <f>SQRT(1+C10^2)</f>
        <v>2.8817706187683454</v>
      </c>
      <c r="F13" s="107"/>
      <c r="G13" s="24" t="s">
        <v>26</v>
      </c>
      <c r="H13" s="25">
        <f>H11+H12</f>
        <v>0.40819593605055904</v>
      </c>
      <c r="J13" s="115"/>
      <c r="K13" s="80" t="s">
        <v>1</v>
      </c>
      <c r="L13" s="84">
        <f>L6/2/L11</f>
        <v>0.53699788583509511</v>
      </c>
    </row>
    <row r="14" spans="1:13" x14ac:dyDescent="0.3">
      <c r="A14" s="107"/>
      <c r="B14" s="5" t="s">
        <v>4</v>
      </c>
      <c r="C14" s="21">
        <f>(0.3069-C9*(C13-1))/2.303+LOG10((C10+C13)/C10)</f>
        <v>0.14611962461146255</v>
      </c>
      <c r="F14" s="107"/>
      <c r="G14" s="75" t="s">
        <v>14</v>
      </c>
      <c r="H14" s="76">
        <f>24.16/(LOG10(2*H6*1000/H7)-H13)</f>
        <v>11.389170565369181</v>
      </c>
      <c r="I14" s="94" t="s">
        <v>18</v>
      </c>
      <c r="J14" s="115"/>
      <c r="K14" s="80" t="s">
        <v>3</v>
      </c>
      <c r="L14" s="84">
        <f>SQRT(1+L12^2)</f>
        <v>2.1137186273515383</v>
      </c>
    </row>
    <row r="15" spans="1:13" ht="15" thickBot="1" x14ac:dyDescent="0.35">
      <c r="A15" s="107"/>
      <c r="B15" s="24" t="s">
        <v>25</v>
      </c>
      <c r="C15" s="57">
        <f>IF(C9&lt;1.001,(C9-(C11-1))/2.303+LOG10((1+C11)/2),(0.3069-C9*(C13-1))/2.303+LOG10((C10+C13)/C10))</f>
        <v>0.14604490467479361</v>
      </c>
      <c r="F15" s="108"/>
      <c r="G15" s="77" t="s">
        <v>44</v>
      </c>
      <c r="H15" s="78">
        <f>10000/(3*H14)</f>
        <v>292.67568820761477</v>
      </c>
      <c r="I15" s="95" t="s">
        <v>45</v>
      </c>
      <c r="J15" s="115"/>
      <c r="K15" s="80" t="s">
        <v>5</v>
      </c>
      <c r="L15" s="84">
        <f>(L12-(L14-1))/2.303+LOG10((1+L14)/2)</f>
        <v>0.51725418763882713</v>
      </c>
      <c r="M15" s="79"/>
    </row>
    <row r="16" spans="1:13" ht="15" thickBot="1" x14ac:dyDescent="0.35">
      <c r="A16" s="108"/>
      <c r="B16" s="23" t="s">
        <v>7</v>
      </c>
      <c r="C16" s="15">
        <f>24.16/(LOG10(4*C8*1000/C7)-C15)</f>
        <v>5.5858084131382721</v>
      </c>
      <c r="D16" s="1" t="s">
        <v>18</v>
      </c>
      <c r="F16" s="19" t="s">
        <v>20</v>
      </c>
      <c r="G16" s="20" t="s">
        <v>8</v>
      </c>
      <c r="H16" s="16">
        <f>H14*H6</f>
        <v>1252.80876219061</v>
      </c>
      <c r="I16" s="96" t="s">
        <v>9</v>
      </c>
      <c r="J16" s="115"/>
      <c r="K16" s="80" t="s">
        <v>2</v>
      </c>
      <c r="L16" s="84">
        <f>SQRT(1+L13^2)</f>
        <v>1.1350624341380353</v>
      </c>
    </row>
    <row r="17" spans="1:12" ht="15" thickBot="1" x14ac:dyDescent="0.35">
      <c r="A17" s="22" t="s">
        <v>20</v>
      </c>
      <c r="B17" s="9" t="s">
        <v>8</v>
      </c>
      <c r="C17" s="16">
        <f>C16*C6</f>
        <v>1117.1616826276545</v>
      </c>
      <c r="D17" s="10" t="s">
        <v>9</v>
      </c>
      <c r="J17" s="115"/>
      <c r="K17" s="80" t="s">
        <v>4</v>
      </c>
      <c r="L17" s="84">
        <f>(0.3069-L12*(L16-1))/2.303+LOG10((L13+L16)/L13)</f>
        <v>0.51732890757549621</v>
      </c>
    </row>
    <row r="18" spans="1:12" x14ac:dyDescent="0.3">
      <c r="J18" s="115"/>
      <c r="K18" s="81" t="s">
        <v>25</v>
      </c>
      <c r="L18" s="84">
        <f>IF(L12&lt;1.001,(L12-(L14-1))/2.303+LOG10((1+L14)/2),(0.3069-L12*(L16-1))/2.303+LOG10((L13+L16)/L13))</f>
        <v>0.51732890757549621</v>
      </c>
    </row>
    <row r="19" spans="1:12" ht="15" thickBot="1" x14ac:dyDescent="0.35">
      <c r="J19" s="116"/>
      <c r="K19" s="82" t="s">
        <v>7</v>
      </c>
      <c r="L19" s="84">
        <f>24.16/(LOG10(4*L11*1000/L7)-L17)</f>
        <v>7.0000911201530185</v>
      </c>
    </row>
    <row r="20" spans="1:12" ht="15" thickBot="1" x14ac:dyDescent="0.35">
      <c r="F20" s="18"/>
      <c r="J20" s="93" t="s">
        <v>20</v>
      </c>
      <c r="K20" s="83" t="s">
        <v>8</v>
      </c>
      <c r="L20" s="85">
        <f>L6*L19</f>
        <v>106.681388671132</v>
      </c>
    </row>
    <row r="21" spans="1:12" x14ac:dyDescent="0.3">
      <c r="F21" s="55"/>
    </row>
  </sheetData>
  <mergeCells count="10">
    <mergeCell ref="A1:L4"/>
    <mergeCell ref="K5:L5"/>
    <mergeCell ref="A9:A16"/>
    <mergeCell ref="A5:D5"/>
    <mergeCell ref="F6:F8"/>
    <mergeCell ref="A6:A8"/>
    <mergeCell ref="F5:I5"/>
    <mergeCell ref="F9:F15"/>
    <mergeCell ref="J6:J9"/>
    <mergeCell ref="J10:J19"/>
  </mergeCells>
  <pageMargins left="0.7" right="0.7" top="0.75" bottom="0.75" header="0.3" footer="0.3"/>
  <pageSetup paperSize="9" orientation="portrait" horizontalDpi="4294967293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1026" r:id="rId4">
          <objectPr defaultSize="0" autoPict="0" r:id="rId5">
            <anchor moveWithCells="1" sizeWithCells="1">
              <from>
                <xdr:col>1</xdr:col>
                <xdr:colOff>60960</xdr:colOff>
                <xdr:row>25</xdr:row>
                <xdr:rowOff>152400</xdr:rowOff>
              </from>
              <to>
                <xdr:col>2</xdr:col>
                <xdr:colOff>137160</xdr:colOff>
                <xdr:row>29</xdr:row>
                <xdr:rowOff>53340</xdr:rowOff>
              </to>
            </anchor>
          </objectPr>
        </oleObject>
      </mc:Choice>
      <mc:Fallback>
        <oleObject progId="Equation.3" shapeId="1026" r:id="rId4"/>
      </mc:Fallback>
    </mc:AlternateContent>
    <mc:AlternateContent xmlns:mc="http://schemas.openxmlformats.org/markup-compatibility/2006">
      <mc:Choice Requires="x14">
        <oleObject progId="Equation.3" shapeId="1035" r:id="rId6">
          <objectPr defaultSize="0" autoPict="0" r:id="rId7">
            <anchor moveWithCells="1" sizeWithCells="1">
              <from>
                <xdr:col>6</xdr:col>
                <xdr:colOff>114300</xdr:colOff>
                <xdr:row>26</xdr:row>
                <xdr:rowOff>129540</xdr:rowOff>
              </from>
              <to>
                <xdr:col>6</xdr:col>
                <xdr:colOff>1889760</xdr:colOff>
                <xdr:row>30</xdr:row>
                <xdr:rowOff>182880</xdr:rowOff>
              </to>
            </anchor>
          </objectPr>
        </oleObject>
      </mc:Choice>
      <mc:Fallback>
        <oleObject progId="Equation.3" shapeId="103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0"/>
  <sheetViews>
    <sheetView showGridLines="0" topLeftCell="B1" workbookViewId="0">
      <selection activeCell="C16" sqref="C16"/>
    </sheetView>
  </sheetViews>
  <sheetFormatPr baseColWidth="10" defaultRowHeight="14.4" x14ac:dyDescent="0.3"/>
  <cols>
    <col min="1" max="1" width="1" customWidth="1"/>
    <col min="2" max="2" width="5.77734375" customWidth="1"/>
    <col min="4" max="4" width="1.77734375" customWidth="1"/>
    <col min="5" max="5" width="6.33203125" customWidth="1"/>
    <col min="8" max="8" width="4.5546875" customWidth="1"/>
    <col min="9" max="9" width="4.109375" style="2" customWidth="1"/>
    <col min="10" max="20" width="5.77734375" style="2" customWidth="1"/>
  </cols>
  <sheetData>
    <row r="1" spans="1:28" ht="15" thickBot="1" x14ac:dyDescent="0.35">
      <c r="C1" s="63" t="s">
        <v>43</v>
      </c>
      <c r="D1" s="56"/>
      <c r="E1" s="63" t="s">
        <v>41</v>
      </c>
    </row>
    <row r="2" spans="1:28" x14ac:dyDescent="0.3">
      <c r="B2" s="64" t="s">
        <v>34</v>
      </c>
      <c r="C2" s="71">
        <v>18</v>
      </c>
      <c r="E2" s="67">
        <f>C2</f>
        <v>18</v>
      </c>
    </row>
    <row r="3" spans="1:28" ht="15" thickBot="1" x14ac:dyDescent="0.35">
      <c r="B3" s="65" t="s">
        <v>35</v>
      </c>
      <c r="C3" s="67">
        <f>'Hilos horizontal y vertical'!H6</f>
        <v>110</v>
      </c>
      <c r="E3" s="67">
        <f>C3</f>
        <v>110</v>
      </c>
    </row>
    <row r="4" spans="1:28" s="27" customFormat="1" ht="15" thickBot="1" x14ac:dyDescent="0.35">
      <c r="A4"/>
      <c r="B4" s="65" t="s">
        <v>37</v>
      </c>
      <c r="C4" s="67">
        <f>'Hilos horizontal y vertical'!H8</f>
        <v>1.75</v>
      </c>
      <c r="D4"/>
      <c r="E4" s="67">
        <f t="shared" ref="E4:E6" si="0">C4</f>
        <v>1.75</v>
      </c>
      <c r="F4"/>
      <c r="G4"/>
      <c r="H4" s="50"/>
      <c r="I4" s="120" t="s">
        <v>32</v>
      </c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1"/>
      <c r="U4"/>
      <c r="V4"/>
      <c r="W4"/>
      <c r="X4"/>
      <c r="Y4"/>
      <c r="Z4"/>
      <c r="AA4"/>
      <c r="AB4"/>
    </row>
    <row r="5" spans="1:28" s="26" customFormat="1" ht="15" thickBot="1" x14ac:dyDescent="0.35">
      <c r="A5"/>
      <c r="B5" s="65" t="s">
        <v>36</v>
      </c>
      <c r="C5" s="67">
        <f>C3+C4</f>
        <v>111.75</v>
      </c>
      <c r="D5"/>
      <c r="E5" s="67">
        <f t="shared" si="0"/>
        <v>111.75</v>
      </c>
      <c r="F5"/>
      <c r="G5"/>
      <c r="H5" s="50"/>
      <c r="I5" s="124" t="s">
        <v>30</v>
      </c>
      <c r="J5" s="117" t="s">
        <v>10</v>
      </c>
      <c r="K5" s="118"/>
      <c r="L5" s="118"/>
      <c r="M5" s="118"/>
      <c r="N5" s="118"/>
      <c r="O5" s="119"/>
      <c r="P5" s="117" t="s">
        <v>11</v>
      </c>
      <c r="Q5" s="118"/>
      <c r="R5" s="118"/>
      <c r="S5" s="118"/>
      <c r="T5" s="119"/>
      <c r="U5"/>
      <c r="V5"/>
      <c r="W5"/>
      <c r="X5"/>
      <c r="Y5"/>
      <c r="Z5"/>
      <c r="AA5"/>
      <c r="AB5"/>
    </row>
    <row r="6" spans="1:28" ht="15" thickBot="1" x14ac:dyDescent="0.35">
      <c r="B6" s="65" t="s">
        <v>38</v>
      </c>
      <c r="C6" s="67">
        <f>'Hilos horizontal y vertical'!C7</f>
        <v>5</v>
      </c>
      <c r="E6" s="67">
        <f t="shared" si="0"/>
        <v>5</v>
      </c>
      <c r="I6" s="116"/>
      <c r="J6" s="39">
        <v>0</v>
      </c>
      <c r="K6" s="41">
        <v>0.2</v>
      </c>
      <c r="L6" s="41">
        <v>0.4</v>
      </c>
      <c r="M6" s="41">
        <v>0.6</v>
      </c>
      <c r="N6" s="41">
        <v>0.8</v>
      </c>
      <c r="O6" s="43">
        <v>1</v>
      </c>
      <c r="P6" s="39">
        <v>0.8</v>
      </c>
      <c r="Q6" s="41">
        <v>0.6</v>
      </c>
      <c r="R6" s="41">
        <v>0.4</v>
      </c>
      <c r="S6" s="41">
        <v>0.2</v>
      </c>
      <c r="T6" s="42">
        <v>0</v>
      </c>
    </row>
    <row r="7" spans="1:28" x14ac:dyDescent="0.3">
      <c r="B7" s="65" t="s">
        <v>30</v>
      </c>
      <c r="C7" s="72">
        <f>C3/C2</f>
        <v>6.1111111111111107</v>
      </c>
      <c r="D7" s="73"/>
      <c r="E7" s="74">
        <f>C3/(E2/2)</f>
        <v>12.222222222222221</v>
      </c>
      <c r="I7" s="52">
        <v>0</v>
      </c>
      <c r="J7" s="36">
        <v>0</v>
      </c>
      <c r="K7" s="37">
        <v>0</v>
      </c>
      <c r="L7" s="37">
        <v>0</v>
      </c>
      <c r="M7" s="37">
        <v>0</v>
      </c>
      <c r="N7" s="37">
        <v>0</v>
      </c>
      <c r="O7" s="38">
        <v>0</v>
      </c>
      <c r="P7" s="36">
        <v>0</v>
      </c>
      <c r="Q7" s="37">
        <v>0</v>
      </c>
      <c r="R7" s="37">
        <v>0</v>
      </c>
      <c r="S7" s="37">
        <v>0</v>
      </c>
      <c r="T7" s="38">
        <v>0</v>
      </c>
    </row>
    <row r="8" spans="1:28" x14ac:dyDescent="0.3">
      <c r="B8" s="65" t="s">
        <v>31</v>
      </c>
      <c r="C8" s="72">
        <f>C2/C3</f>
        <v>0.16363636363636364</v>
      </c>
      <c r="D8" s="73"/>
      <c r="E8" s="74">
        <f>E2/E3</f>
        <v>0.16363636363636364</v>
      </c>
      <c r="I8" s="53">
        <v>0.1</v>
      </c>
      <c r="J8" s="31">
        <v>5.5E-2</v>
      </c>
      <c r="K8" s="29">
        <v>6.4000000000000001E-2</v>
      </c>
      <c r="L8" s="29">
        <v>7.1999999999999995E-2</v>
      </c>
      <c r="M8" s="29">
        <v>7.8E-2</v>
      </c>
      <c r="N8" s="29">
        <v>8.3000000000000004E-2</v>
      </c>
      <c r="O8" s="30">
        <v>6.8000000000000005E-2</v>
      </c>
      <c r="P8" s="31">
        <v>9.2999999999999999E-2</v>
      </c>
      <c r="Q8" s="29">
        <v>9.7000000000000003E-2</v>
      </c>
      <c r="R8" s="29">
        <v>0.106</v>
      </c>
      <c r="S8" s="29">
        <v>0.125</v>
      </c>
      <c r="T8" s="30">
        <v>0.158</v>
      </c>
    </row>
    <row r="9" spans="1:28" x14ac:dyDescent="0.3">
      <c r="B9" s="65" t="s">
        <v>33</v>
      </c>
      <c r="C9" s="68">
        <f>C4/C2</f>
        <v>9.7222222222222224E-2</v>
      </c>
      <c r="E9" s="68">
        <f>C9</f>
        <v>9.7222222222222224E-2</v>
      </c>
      <c r="I9" s="53">
        <v>0.2</v>
      </c>
      <c r="J9" s="31">
        <v>9.9000000000000005E-2</v>
      </c>
      <c r="K9" s="29">
        <v>0.11600000000000001</v>
      </c>
      <c r="L9" s="29">
        <v>0.129</v>
      </c>
      <c r="M9" s="29">
        <v>0.13700000000000001</v>
      </c>
      <c r="N9" s="29">
        <v>0.14599999999999999</v>
      </c>
      <c r="O9" s="30">
        <v>0.155</v>
      </c>
      <c r="P9" s="31">
        <v>0.16500000000000001</v>
      </c>
      <c r="Q9" s="29">
        <v>0.17399999999999999</v>
      </c>
      <c r="R9" s="29">
        <v>0.187</v>
      </c>
      <c r="S9" s="29">
        <v>0.20699999999999999</v>
      </c>
      <c r="T9" s="30">
        <v>0.23899999999999999</v>
      </c>
    </row>
    <row r="10" spans="1:28" x14ac:dyDescent="0.3">
      <c r="B10" s="65" t="s">
        <v>11</v>
      </c>
      <c r="C10" s="68">
        <f>C3/C4</f>
        <v>62.857142857142854</v>
      </c>
      <c r="E10" s="68">
        <f>C10</f>
        <v>62.857142857142854</v>
      </c>
      <c r="I10" s="53">
        <v>0.3</v>
      </c>
      <c r="J10" s="31">
        <v>0.13500000000000001</v>
      </c>
      <c r="K10" s="29">
        <v>0.157</v>
      </c>
      <c r="L10" s="29">
        <v>0.17299999999999999</v>
      </c>
      <c r="M10" s="29">
        <v>0.184</v>
      </c>
      <c r="N10" s="29">
        <v>0.185</v>
      </c>
      <c r="O10" s="30">
        <v>0.20599999999999999</v>
      </c>
      <c r="P10" s="31">
        <v>0.214</v>
      </c>
      <c r="Q10" s="29">
        <v>0.22600000000000001</v>
      </c>
      <c r="R10" s="29">
        <v>0.24099999999999999</v>
      </c>
      <c r="S10" s="29">
        <v>0.26200000000000001</v>
      </c>
      <c r="T10" s="30">
        <v>0.29099999999999998</v>
      </c>
    </row>
    <row r="11" spans="1:28" x14ac:dyDescent="0.3">
      <c r="B11" s="65" t="s">
        <v>10</v>
      </c>
      <c r="C11" s="68">
        <f>C4/C3</f>
        <v>1.5909090909090907E-2</v>
      </c>
      <c r="E11" s="68">
        <f>C11</f>
        <v>1.5909090909090907E-2</v>
      </c>
      <c r="I11" s="53">
        <v>0.4</v>
      </c>
      <c r="J11" s="31">
        <v>0.16400000000000001</v>
      </c>
      <c r="K11" s="29">
        <v>0.189</v>
      </c>
      <c r="L11" s="29">
        <v>0.20699999999999999</v>
      </c>
      <c r="M11" s="29">
        <v>0.222</v>
      </c>
      <c r="N11" s="29">
        <v>0.23300000000000001</v>
      </c>
      <c r="O11" s="30">
        <v>0.24199999999999999</v>
      </c>
      <c r="P11" s="31">
        <v>0.252</v>
      </c>
      <c r="Q11" s="29">
        <v>0.26300000000000001</v>
      </c>
      <c r="R11" s="29">
        <v>0.27600000000000002</v>
      </c>
      <c r="S11" s="29">
        <v>0.29599999999999999</v>
      </c>
      <c r="T11" s="30">
        <v>0.32500000000000001</v>
      </c>
    </row>
    <row r="12" spans="1:28" x14ac:dyDescent="0.3">
      <c r="B12" s="65" t="s">
        <v>39</v>
      </c>
      <c r="C12" s="68">
        <v>0.19400000000000001</v>
      </c>
      <c r="E12" s="68">
        <v>0.26300000000000001</v>
      </c>
      <c r="I12" s="53">
        <v>0.5</v>
      </c>
      <c r="J12" s="31">
        <v>0.186</v>
      </c>
      <c r="K12" s="29">
        <v>0.214</v>
      </c>
      <c r="L12" s="29">
        <v>0.23300000000000001</v>
      </c>
      <c r="M12" s="29">
        <v>0.248</v>
      </c>
      <c r="N12" s="29">
        <v>0.26</v>
      </c>
      <c r="O12" s="30">
        <v>0.26900000000000002</v>
      </c>
      <c r="P12" s="31">
        <v>0.27800000000000002</v>
      </c>
      <c r="Q12" s="29">
        <v>0.28999999999999998</v>
      </c>
      <c r="R12" s="29">
        <v>0.30499999999999999</v>
      </c>
      <c r="S12" s="29">
        <v>0.32300000000000001</v>
      </c>
      <c r="T12" s="30">
        <v>0.34799999999999998</v>
      </c>
    </row>
    <row r="13" spans="1:28" x14ac:dyDescent="0.3">
      <c r="B13" s="65" t="s">
        <v>25</v>
      </c>
      <c r="C13" s="67">
        <f>'Hilos horizontal y vertical'!C15</f>
        <v>0.14604490467479361</v>
      </c>
      <c r="E13" s="67">
        <f>C13</f>
        <v>0.14604490467479361</v>
      </c>
      <c r="I13" s="53">
        <v>0.6</v>
      </c>
      <c r="J13" s="31">
        <v>0.20399999999999999</v>
      </c>
      <c r="K13" s="29">
        <v>0.23300000000000001</v>
      </c>
      <c r="L13" s="29">
        <v>0.253</v>
      </c>
      <c r="M13" s="29">
        <v>0.26700000000000002</v>
      </c>
      <c r="N13" s="29">
        <v>0.27800000000000002</v>
      </c>
      <c r="O13" s="30">
        <v>0.28599999999999998</v>
      </c>
      <c r="P13" s="31">
        <v>0.29699999999999999</v>
      </c>
      <c r="Q13" s="29">
        <v>0.309</v>
      </c>
      <c r="R13" s="29">
        <v>0.32300000000000001</v>
      </c>
      <c r="S13" s="29">
        <v>0.34</v>
      </c>
      <c r="T13" s="30">
        <v>0.36299999999999999</v>
      </c>
    </row>
    <row r="14" spans="1:28" x14ac:dyDescent="0.3">
      <c r="B14" s="65" t="s">
        <v>26</v>
      </c>
      <c r="C14" s="67">
        <f>'Hilos horizontal y vertical'!H13</f>
        <v>0.40819593605055904</v>
      </c>
      <c r="E14" s="67">
        <f>C14</f>
        <v>0.40819593605055904</v>
      </c>
      <c r="I14" s="53">
        <v>0.7</v>
      </c>
      <c r="J14" s="31">
        <v>0.215</v>
      </c>
      <c r="K14" s="29">
        <v>0.247</v>
      </c>
      <c r="L14" s="29">
        <v>0.26700000000000002</v>
      </c>
      <c r="M14" s="29">
        <v>0.28199999999999997</v>
      </c>
      <c r="N14" s="29">
        <v>0.29299999999999998</v>
      </c>
      <c r="O14" s="30">
        <v>0.30199999999999999</v>
      </c>
      <c r="P14" s="31">
        <v>0.311</v>
      </c>
      <c r="Q14" s="29">
        <v>0.32200000000000001</v>
      </c>
      <c r="R14" s="29">
        <v>0.33500000000000002</v>
      </c>
      <c r="S14" s="29">
        <v>0.35199999999999998</v>
      </c>
      <c r="T14" s="30">
        <v>0.373</v>
      </c>
    </row>
    <row r="15" spans="1:28" x14ac:dyDescent="0.3">
      <c r="B15" s="65" t="s">
        <v>40</v>
      </c>
      <c r="C15" s="69">
        <f>C2/(C2+C3)*(LOG(4*C5*1000/C6)-C13)+C3/(C2+C3)*(LOG(2*C3*1000/C6)-C14)+C12</f>
        <v>4.5094180351726516</v>
      </c>
      <c r="D15" s="58"/>
      <c r="E15" s="69">
        <f>E2/(E2+E3)*(LOG(4*E5*1000/E6)-C13)+E3/(E2+E3)*(LOG(2*E3*1000/E6)-C14)+(E2+2*E3)*E12/(E2+E3)</f>
        <v>4.8044336601726521</v>
      </c>
      <c r="H15" s="50"/>
      <c r="I15" s="53">
        <v>0.8</v>
      </c>
      <c r="J15" s="31">
        <v>0.22900000000000001</v>
      </c>
      <c r="K15" s="29">
        <v>0.25800000000000001</v>
      </c>
      <c r="L15" s="29">
        <v>0.27800000000000002</v>
      </c>
      <c r="M15" s="29">
        <v>0.29199999999999998</v>
      </c>
      <c r="N15" s="29">
        <v>0.30199999999999999</v>
      </c>
      <c r="O15" s="30">
        <v>0.311</v>
      </c>
      <c r="P15" s="31">
        <v>0.32</v>
      </c>
      <c r="Q15" s="29">
        <v>0.33</v>
      </c>
      <c r="R15" s="29">
        <v>0.34200000000000003</v>
      </c>
      <c r="S15" s="29">
        <v>0.35799999999999998</v>
      </c>
      <c r="T15" s="30">
        <v>0.379</v>
      </c>
    </row>
    <row r="16" spans="1:28" ht="15" thickBot="1" x14ac:dyDescent="0.35">
      <c r="B16" s="66" t="s">
        <v>42</v>
      </c>
      <c r="C16" s="70">
        <f>24.16*(C2+C3)/C15</f>
        <v>685.78250583095439</v>
      </c>
      <c r="D16" s="59"/>
      <c r="E16" s="70">
        <f>24.16*(E2+E3)/E15</f>
        <v>643.67212011599895</v>
      </c>
      <c r="H16" s="40"/>
      <c r="I16" s="53">
        <v>0.9</v>
      </c>
      <c r="J16" s="2">
        <v>0.23699999999999999</v>
      </c>
      <c r="K16" s="29">
        <v>0.26500000000000001</v>
      </c>
      <c r="L16" s="29">
        <v>0.28499999999999998</v>
      </c>
      <c r="M16" s="29">
        <v>0.29799999999999999</v>
      </c>
      <c r="N16" s="29">
        <v>0.308</v>
      </c>
      <c r="O16" s="30">
        <v>0.317</v>
      </c>
      <c r="P16" s="31">
        <v>0.32600000000000001</v>
      </c>
      <c r="Q16" s="29">
        <v>0.33600000000000002</v>
      </c>
      <c r="R16" s="29">
        <v>0.34699999999999998</v>
      </c>
      <c r="S16" s="29">
        <v>0.36199999999999999</v>
      </c>
      <c r="T16" s="30">
        <v>0.38200000000000001</v>
      </c>
    </row>
    <row r="17" spans="8:20" ht="15" thickBot="1" x14ac:dyDescent="0.35">
      <c r="H17" s="50"/>
      <c r="I17" s="54">
        <v>1</v>
      </c>
      <c r="J17" s="35">
        <v>0.24299999999999999</v>
      </c>
      <c r="K17" s="33">
        <v>0.27100000000000002</v>
      </c>
      <c r="L17" s="33">
        <v>0.28999999999999998</v>
      </c>
      <c r="M17" s="33">
        <v>0.30299999999999999</v>
      </c>
      <c r="N17" s="33">
        <v>0.313</v>
      </c>
      <c r="O17" s="34">
        <v>0.32100000000000001</v>
      </c>
      <c r="P17" s="35">
        <v>0.32900000000000001</v>
      </c>
      <c r="Q17" s="33">
        <v>0.33800000000000002</v>
      </c>
      <c r="R17" s="33">
        <v>0.35</v>
      </c>
      <c r="S17" s="33">
        <v>0.36499999999999999</v>
      </c>
      <c r="T17" s="34">
        <v>0.38300000000000001</v>
      </c>
    </row>
    <row r="18" spans="8:20" ht="15" thickBot="1" x14ac:dyDescent="0.35">
      <c r="I18" s="123" t="s">
        <v>31</v>
      </c>
      <c r="J18" s="120" t="s">
        <v>10</v>
      </c>
      <c r="K18" s="120"/>
      <c r="L18" s="120"/>
      <c r="M18" s="120"/>
      <c r="N18" s="120"/>
      <c r="O18" s="121"/>
      <c r="P18" s="122" t="s">
        <v>11</v>
      </c>
      <c r="Q18" s="120"/>
      <c r="R18" s="120"/>
      <c r="S18" s="120"/>
      <c r="T18" s="121"/>
    </row>
    <row r="19" spans="8:20" ht="15" thickBot="1" x14ac:dyDescent="0.35">
      <c r="I19" s="116"/>
      <c r="J19" s="39">
        <v>0</v>
      </c>
      <c r="K19" s="41">
        <v>0.2</v>
      </c>
      <c r="L19" s="41">
        <v>0.4</v>
      </c>
      <c r="M19" s="41">
        <v>0.6</v>
      </c>
      <c r="N19" s="41">
        <v>0.8</v>
      </c>
      <c r="O19" s="43">
        <v>1</v>
      </c>
      <c r="P19" s="39">
        <v>0.8</v>
      </c>
      <c r="Q19" s="41">
        <v>0.6</v>
      </c>
      <c r="R19" s="41">
        <v>0.4</v>
      </c>
      <c r="S19" s="41">
        <v>0.2</v>
      </c>
      <c r="T19" s="42">
        <v>0</v>
      </c>
    </row>
    <row r="20" spans="8:20" x14ac:dyDescent="0.3">
      <c r="I20" s="52">
        <v>0</v>
      </c>
      <c r="J20" s="51">
        <v>0</v>
      </c>
      <c r="K20" s="44">
        <v>0</v>
      </c>
      <c r="L20" s="44">
        <v>0</v>
      </c>
      <c r="M20" s="44">
        <v>0</v>
      </c>
      <c r="N20" s="44">
        <v>0</v>
      </c>
      <c r="O20" s="46">
        <v>0</v>
      </c>
      <c r="P20" s="49">
        <v>0</v>
      </c>
      <c r="Q20" s="44">
        <v>0</v>
      </c>
      <c r="R20" s="44">
        <v>0</v>
      </c>
      <c r="S20" s="44">
        <v>0</v>
      </c>
      <c r="T20" s="45">
        <v>0</v>
      </c>
    </row>
    <row r="21" spans="8:20" x14ac:dyDescent="0.3">
      <c r="I21" s="53">
        <v>0.1</v>
      </c>
      <c r="J21" s="31">
        <v>0.13</v>
      </c>
      <c r="K21" s="29">
        <v>0.13700000000000001</v>
      </c>
      <c r="L21" s="29">
        <v>0.14099999999999999</v>
      </c>
      <c r="M21" s="29">
        <v>0.14399999999999999</v>
      </c>
      <c r="N21" s="29">
        <v>0.14599999999999999</v>
      </c>
      <c r="O21" s="47">
        <v>0.14699999999999999</v>
      </c>
      <c r="P21" s="28">
        <v>0.14699999999999999</v>
      </c>
      <c r="Q21" s="29">
        <v>0.15</v>
      </c>
      <c r="R21" s="29">
        <v>0.153</v>
      </c>
      <c r="S21" s="29">
        <v>0.155</v>
      </c>
      <c r="T21" s="30">
        <v>0.159</v>
      </c>
    </row>
    <row r="22" spans="8:20" x14ac:dyDescent="0.3">
      <c r="I22" s="53">
        <v>0.2</v>
      </c>
      <c r="J22" s="31">
        <v>0.189</v>
      </c>
      <c r="K22" s="29">
        <v>0.2</v>
      </c>
      <c r="L22" s="29">
        <v>0.20699999999999999</v>
      </c>
      <c r="M22" s="29">
        <v>0.21299999999999999</v>
      </c>
      <c r="N22" s="29">
        <v>0.216</v>
      </c>
      <c r="O22" s="47">
        <v>0.218</v>
      </c>
      <c r="P22" s="28">
        <v>0.221</v>
      </c>
      <c r="Q22" s="29">
        <v>0.224</v>
      </c>
      <c r="R22" s="29">
        <v>0.22800000000000001</v>
      </c>
      <c r="S22" s="29">
        <v>0.23200000000000001</v>
      </c>
      <c r="T22" s="30">
        <v>0.23899999999999999</v>
      </c>
    </row>
    <row r="23" spans="8:20" x14ac:dyDescent="0.3">
      <c r="I23" s="53">
        <v>0.3</v>
      </c>
      <c r="J23" s="31">
        <v>0.222</v>
      </c>
      <c r="K23" s="29">
        <v>0.23699999999999999</v>
      </c>
      <c r="L23" s="29">
        <v>0.247</v>
      </c>
      <c r="M23" s="29">
        <v>0.254</v>
      </c>
      <c r="N23" s="29">
        <v>0.26</v>
      </c>
      <c r="O23" s="47">
        <v>0.26500000000000001</v>
      </c>
      <c r="P23" s="28">
        <v>0.26900000000000002</v>
      </c>
      <c r="Q23" s="29">
        <v>0.27200000000000002</v>
      </c>
      <c r="R23" s="29">
        <v>0.27500000000000002</v>
      </c>
      <c r="S23" s="29">
        <v>0.28199999999999997</v>
      </c>
      <c r="T23" s="30">
        <v>0.29099999999999998</v>
      </c>
    </row>
    <row r="24" spans="8:20" x14ac:dyDescent="0.3">
      <c r="I24" s="53">
        <v>0.4</v>
      </c>
      <c r="J24" s="31">
        <v>0.24099999999999999</v>
      </c>
      <c r="K24" s="29">
        <v>0.25900000000000001</v>
      </c>
      <c r="L24" s="29">
        <v>0.27100000000000002</v>
      </c>
      <c r="M24" s="29">
        <v>0.27900000000000003</v>
      </c>
      <c r="N24" s="29">
        <v>0.28499999999999998</v>
      </c>
      <c r="O24" s="47">
        <v>0.28999999999999998</v>
      </c>
      <c r="P24" s="28">
        <v>0.29499999999999998</v>
      </c>
      <c r="Q24" s="29">
        <v>0.3</v>
      </c>
      <c r="R24" s="29">
        <v>0.30599999999999999</v>
      </c>
      <c r="S24" s="29">
        <v>0.314</v>
      </c>
      <c r="T24" s="30">
        <v>0.32500000000000001</v>
      </c>
    </row>
    <row r="25" spans="8:20" x14ac:dyDescent="0.3">
      <c r="I25" s="53">
        <v>0.5</v>
      </c>
      <c r="J25" s="31">
        <v>0.25</v>
      </c>
      <c r="K25" s="29">
        <v>0.27100000000000002</v>
      </c>
      <c r="L25" s="29">
        <v>0.28499999999999998</v>
      </c>
      <c r="M25" s="29">
        <v>0.29499999999999998</v>
      </c>
      <c r="N25" s="29">
        <v>0.30199999999999999</v>
      </c>
      <c r="O25" s="47">
        <v>0.307</v>
      </c>
      <c r="P25" s="28">
        <v>0.312</v>
      </c>
      <c r="Q25" s="29">
        <v>0.318</v>
      </c>
      <c r="R25" s="29">
        <v>0.32500000000000001</v>
      </c>
      <c r="S25" s="29">
        <v>0.33500000000000002</v>
      </c>
      <c r="T25" s="30">
        <v>0.34799999999999998</v>
      </c>
    </row>
    <row r="26" spans="8:20" x14ac:dyDescent="0.3">
      <c r="I26" s="53">
        <v>0.6</v>
      </c>
      <c r="J26" s="31">
        <v>0.254</v>
      </c>
      <c r="K26" s="29">
        <v>0.27700000000000002</v>
      </c>
      <c r="L26" s="29">
        <v>0.29199999999999998</v>
      </c>
      <c r="M26" s="29">
        <v>0.30299999999999999</v>
      </c>
      <c r="N26" s="29">
        <v>0.31</v>
      </c>
      <c r="O26" s="47">
        <v>0.317</v>
      </c>
      <c r="P26" s="28">
        <v>0.32300000000000001</v>
      </c>
      <c r="Q26" s="29">
        <v>0.33</v>
      </c>
      <c r="R26" s="29">
        <v>0.33800000000000002</v>
      </c>
      <c r="S26" s="29">
        <v>0.34899999999999998</v>
      </c>
      <c r="T26" s="30">
        <v>0.36299999999999999</v>
      </c>
    </row>
    <row r="27" spans="8:20" x14ac:dyDescent="0.3">
      <c r="I27" s="53">
        <v>0.7</v>
      </c>
      <c r="J27" s="31">
        <v>0.254</v>
      </c>
      <c r="K27" s="29">
        <v>0.27900000000000003</v>
      </c>
      <c r="L27" s="29">
        <v>0.29499999999999998</v>
      </c>
      <c r="M27" s="29">
        <v>0.30599999999999999</v>
      </c>
      <c r="N27" s="29">
        <v>0.314</v>
      </c>
      <c r="O27" s="47">
        <v>0.32200000000000001</v>
      </c>
      <c r="P27" s="28">
        <v>0.32900000000000001</v>
      </c>
      <c r="Q27" s="29">
        <v>0.33600000000000002</v>
      </c>
      <c r="R27" s="29">
        <v>0.34599999999999997</v>
      </c>
      <c r="S27" s="29">
        <v>0.35699999999999998</v>
      </c>
      <c r="T27" s="30">
        <v>0.373</v>
      </c>
    </row>
    <row r="28" spans="8:20" x14ac:dyDescent="0.3">
      <c r="I28" s="53">
        <v>0.8</v>
      </c>
      <c r="J28" s="31">
        <v>0.252</v>
      </c>
      <c r="K28" s="29">
        <v>0.27800000000000002</v>
      </c>
      <c r="L28" s="29">
        <v>0.29499999999999998</v>
      </c>
      <c r="M28" s="29">
        <v>0.307</v>
      </c>
      <c r="N28" s="29">
        <v>0.316</v>
      </c>
      <c r="O28" s="47">
        <v>0.32400000000000001</v>
      </c>
      <c r="P28" s="28">
        <v>0.33100000000000002</v>
      </c>
      <c r="Q28" s="29">
        <v>0.34</v>
      </c>
      <c r="R28" s="29">
        <v>0.35</v>
      </c>
      <c r="S28" s="29">
        <v>0.36199999999999999</v>
      </c>
      <c r="T28" s="30">
        <v>0.379</v>
      </c>
    </row>
    <row r="29" spans="8:20" x14ac:dyDescent="0.3">
      <c r="I29" s="53">
        <v>0.9</v>
      </c>
      <c r="J29" s="31">
        <v>0.248</v>
      </c>
      <c r="K29" s="29">
        <v>0.27500000000000002</v>
      </c>
      <c r="L29" s="29">
        <v>0.29299999999999998</v>
      </c>
      <c r="M29" s="29">
        <v>0.30599999999999999</v>
      </c>
      <c r="N29" s="29">
        <v>0.315</v>
      </c>
      <c r="O29" s="47">
        <v>0.32300000000000001</v>
      </c>
      <c r="P29" s="28">
        <v>0.33</v>
      </c>
      <c r="Q29" s="29">
        <v>0.33900000000000002</v>
      </c>
      <c r="R29" s="29">
        <v>0.35</v>
      </c>
      <c r="S29" s="29">
        <v>0.36399999999999999</v>
      </c>
      <c r="T29" s="30">
        <v>0.38800000000000001</v>
      </c>
    </row>
    <row r="30" spans="8:20" ht="15" thickBot="1" x14ac:dyDescent="0.35">
      <c r="I30" s="54">
        <v>1</v>
      </c>
      <c r="J30" s="35">
        <v>0.24299999999999999</v>
      </c>
      <c r="K30" s="33">
        <v>0.27100000000000002</v>
      </c>
      <c r="L30" s="33">
        <v>0.28999999999999998</v>
      </c>
      <c r="M30" s="33">
        <v>0.30299999999999999</v>
      </c>
      <c r="N30" s="33">
        <v>0.313</v>
      </c>
      <c r="O30" s="48">
        <v>0.32100000000000001</v>
      </c>
      <c r="P30" s="32">
        <v>0.32900000000000001</v>
      </c>
      <c r="Q30" s="33">
        <v>0.33800000000000002</v>
      </c>
      <c r="R30" s="33">
        <v>0.35</v>
      </c>
      <c r="S30" s="33">
        <v>0.36499999999999999</v>
      </c>
      <c r="T30" s="34">
        <v>0.38300000000000001</v>
      </c>
    </row>
  </sheetData>
  <mergeCells count="7">
    <mergeCell ref="P5:T5"/>
    <mergeCell ref="J18:O18"/>
    <mergeCell ref="P18:T18"/>
    <mergeCell ref="I18:I19"/>
    <mergeCell ref="I4:T4"/>
    <mergeCell ref="I5:I6"/>
    <mergeCell ref="J5:O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Hilos horizontal y vertical</vt:lpstr>
      <vt:lpstr>L invertida y 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Usuario de Windows</cp:lastModifiedBy>
  <dcterms:created xsi:type="dcterms:W3CDTF">2016-12-06T11:58:38Z</dcterms:created>
  <dcterms:modified xsi:type="dcterms:W3CDTF">2026-04-23T07:32:31Z</dcterms:modified>
</cp:coreProperties>
</file>