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E:\Mis Documentos\ANTENAS\Apuntes antenas\Calculadores\"/>
    </mc:Choice>
  </mc:AlternateContent>
  <xr:revisionPtr revIDLastSave="0" documentId="13_ncr:1_{2646CEC2-A1D9-4F2E-84A3-A82948ED9F3F}" xr6:coauthVersionLast="45" xr6:coauthVersionMax="45" xr10:uidLastSave="{00000000-0000-0000-0000-000000000000}"/>
  <bookViews>
    <workbookView xWindow="-108" yWindow="-108" windowWidth="23256" windowHeight="12576" xr2:uid="{00000000-000D-0000-FFFF-FFFF00000000}"/>
  </bookViews>
  <sheets>
    <sheet name="Datos y Resultados" sheetId="2" r:id="rId1"/>
  </sheets>
  <definedNames>
    <definedName name="solver_adj" localSheetId="0" hidden="1">'Datos y Resultados'!$K$20</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'Datos y Resultados'!$K$20</definedName>
    <definedName name="solver_lhs2" localSheetId="0" hidden="1">'Datos y Resultados'!$K$20</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2</definedName>
    <definedName name="solver_nwt" localSheetId="0" hidden="1">1</definedName>
    <definedName name="solver_opt" localSheetId="0" hidden="1">'Datos y Resultados'!$K$29</definedName>
    <definedName name="solver_pre" localSheetId="0" hidden="1">0.000001</definedName>
    <definedName name="solver_rbv" localSheetId="0" hidden="1">1</definedName>
    <definedName name="solver_rel1" localSheetId="0" hidden="1">1</definedName>
    <definedName name="solver_rel2" localSheetId="0" hidden="1">3</definedName>
    <definedName name="solver_rhs1" localSheetId="0" hidden="1">'Datos y Resultados'!$K$5</definedName>
    <definedName name="solver_rhs2" localSheetId="0" hidden="1">0.11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0.05</definedName>
    <definedName name="solver_typ" localSheetId="0" hidden="1">3</definedName>
    <definedName name="solver_val" localSheetId="0" hidden="1">0</definedName>
    <definedName name="solver_ver" localSheetId="0" hidden="1">3</definedName>
  </definedNames>
  <calcPr calcId="181029" iterate="1" iterateCount="1000" iterateDelta="1"/>
</workbook>
</file>

<file path=xl/calcChain.xml><?xml version="1.0" encoding="utf-8"?>
<calcChain xmlns="http://schemas.openxmlformats.org/spreadsheetml/2006/main">
  <c r="D31" i="2" l="1"/>
  <c r="K21" i="2" l="1"/>
  <c r="K3" i="2"/>
  <c r="K28" i="2" s="1"/>
  <c r="K2" i="2"/>
  <c r="K6" i="2"/>
  <c r="K5" i="2"/>
  <c r="K15" i="2"/>
  <c r="K13" i="2"/>
  <c r="K8" i="2"/>
  <c r="K10" i="2" s="1"/>
  <c r="K11" i="2" s="1"/>
  <c r="K16" i="2" s="1"/>
  <c r="K18" i="2" s="1"/>
  <c r="K9" i="2" l="1"/>
  <c r="K7" i="2"/>
  <c r="K19" i="2" s="1"/>
  <c r="K22" i="2" s="1"/>
  <c r="K23" i="2" s="1"/>
  <c r="K14" i="2"/>
  <c r="K17" i="2" s="1"/>
  <c r="K24" i="2" l="1"/>
  <c r="D33" i="2" l="1"/>
  <c r="K25" i="2"/>
  <c r="K26" i="2" l="1"/>
  <c r="K27" i="2" l="1"/>
  <c r="K29" i="2" s="1"/>
  <c r="D3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V32" authorId="0" shapeId="0" xr:uid="{C709BF6E-60B8-474F-A1FE-2950AA276F32}">
      <text>
        <r>
          <rPr>
            <b/>
            <sz val="9"/>
            <color indexed="81"/>
            <rFont val="Tahoma"/>
            <family val="2"/>
          </rPr>
          <t>Usuario de Windows:</t>
        </r>
        <r>
          <rPr>
            <sz val="9"/>
            <color indexed="81"/>
            <rFont val="Tahoma"/>
            <family val="2"/>
          </rPr>
          <t xml:space="preserve">
</t>
        </r>
        <r>
          <rPr>
            <sz val="12"/>
            <color indexed="81"/>
            <rFont val="Tahoma"/>
            <family val="2"/>
          </rPr>
          <t>Para conseguir la resonancia en las dos frecuencias, esta celda debe de valer "cero".
Para ello, debemos determinar el valor de la longitud del tramo interior para conseguir este objetivo.
Comenzaremos por un valor aleatorio y repetiremos cálculos (desplegando filas) aumentando el calor del tramo interior hasta conseguir el valor cero en la celda correspondiente de la columna "N". Un método más directo consiste en emplear el complemento de excel "Análisis Y SI&gt;Buscar Objetivo" en la pestaña DATOS del Menú.
Nos referiremos  a la Celda N22 con el valor "0" cambiando la celda C22.
ES posible según la versión de Excel que este complemento no se encuentre como tal, encontrándolo entonces en "DATOS&gt;Previsión&gt;Análisis de hipótesis&gt;Buscar objetivo".
El mismo resultado se consigue con el complemento SOLVER ("DATOS&gt;Solver"</t>
        </r>
      </text>
    </comment>
  </commentList>
</comments>
</file>

<file path=xl/sharedStrings.xml><?xml version="1.0" encoding="utf-8"?>
<sst xmlns="http://schemas.openxmlformats.org/spreadsheetml/2006/main" count="69" uniqueCount="56">
  <si>
    <t>DATOS DE ENTRADA</t>
  </si>
  <si>
    <t>Frecuencia inferior (MHz)</t>
  </si>
  <si>
    <t>Radio del hilo de antena (mm)</t>
  </si>
  <si>
    <t>Frecuencia superior (MHz)</t>
  </si>
  <si>
    <t>TRAMPAS INTERMEDIAS</t>
  </si>
  <si>
    <t>Capacidad de la trampa  (pF)</t>
  </si>
  <si>
    <t>LONGITUD  DEL TRAMO INTERNO (MTS)</t>
  </si>
  <si>
    <t>LONGITUD DEL TRAMO EXTERNO (MTS)</t>
  </si>
  <si>
    <t>INICIO DEL CALCULO</t>
  </si>
  <si>
    <t>X // a frec. Inferior</t>
  </si>
  <si>
    <t>X // a frec. Superior</t>
  </si>
  <si>
    <t>λ Frec. Intermedia</t>
  </si>
  <si>
    <t>Frec. Intermedia</t>
  </si>
  <si>
    <t>Xc trampa a Frec Inferior</t>
  </si>
  <si>
    <t>Xl Trampa a frec.Inferior</t>
  </si>
  <si>
    <t>Xc trampa a Frec superior</t>
  </si>
  <si>
    <t>Xl  Trampa a frec superior</t>
  </si>
  <si>
    <t>Xc trampa a Fo</t>
  </si>
  <si>
    <t>Inductancia Trampa</t>
  </si>
  <si>
    <t>Q estimado de la bobina</t>
  </si>
  <si>
    <t>Tg Bl interior</t>
  </si>
  <si>
    <t xml:space="preserve">Zo media </t>
  </si>
  <si>
    <t>λ/4 Frec. Superior</t>
  </si>
  <si>
    <t>La media de cuartos de onda</t>
  </si>
  <si>
    <t>X tope del tramo interior</t>
  </si>
  <si>
    <t>Xe del tramo exterior</t>
  </si>
  <si>
    <t>Tg Bl exterior</t>
  </si>
  <si>
    <t xml:space="preserve">Xe tramo exterior  </t>
  </si>
  <si>
    <t>Xtope tramo interior</t>
  </si>
  <si>
    <t>Xe tramo interior</t>
  </si>
  <si>
    <t xml:space="preserve">  (Introducir en la celda K20 el valor "0,10")</t>
  </si>
  <si>
    <t>K20</t>
  </si>
  <si>
    <t>Tg BL interior</t>
  </si>
  <si>
    <t>Reactancia de entrada del dipolo para la Frecuencia Superior</t>
  </si>
  <si>
    <t>Objetivo</t>
  </si>
  <si>
    <t>K29</t>
  </si>
  <si>
    <t>Valor</t>
  </si>
  <si>
    <t>Cambiando las celdas</t>
  </si>
  <si>
    <t>Restricciones</t>
  </si>
  <si>
    <t>K20 &lt;= K5</t>
  </si>
  <si>
    <t>K20 &gt;= 0,11</t>
  </si>
  <si>
    <t>Resto de Opciones, por defecto</t>
  </si>
  <si>
    <t>Introducir los parámetros en SOLVER</t>
  </si>
  <si>
    <t>RESULTADOS   FINALES (Después de SOLVER)</t>
  </si>
  <si>
    <t>X DE ENTRADA PARA LA FREC. SUPERIOR</t>
  </si>
  <si>
    <r>
      <rPr>
        <sz val="10"/>
        <color theme="0" tint="-0.499984740745262"/>
        <rFont val="Calibri"/>
        <family val="2"/>
      </rPr>
      <t>λ</t>
    </r>
    <r>
      <rPr>
        <sz val="10"/>
        <color theme="0" tint="-0.499984740745262"/>
        <rFont val="Arial"/>
        <family val="2"/>
      </rPr>
      <t xml:space="preserve"> Frec. Inferior</t>
    </r>
  </si>
  <si>
    <r>
      <rPr>
        <sz val="10"/>
        <color theme="0" tint="-0.499984740745262"/>
        <rFont val="Calibri"/>
        <family val="2"/>
      </rPr>
      <t>λ</t>
    </r>
    <r>
      <rPr>
        <sz val="10"/>
        <color theme="0" tint="-0.499984740745262"/>
        <rFont val="Arial"/>
        <family val="2"/>
      </rPr>
      <t xml:space="preserve"> Frec. Superior</t>
    </r>
  </si>
  <si>
    <r>
      <rPr>
        <sz val="10"/>
        <color theme="0" tint="-0.499984740745262"/>
        <rFont val="Calibri"/>
        <family val="2"/>
      </rPr>
      <t>λ</t>
    </r>
    <r>
      <rPr>
        <sz val="10"/>
        <color theme="0" tint="-0.499984740745262"/>
        <rFont val="Arial"/>
        <family val="2"/>
      </rPr>
      <t>/4 Frec. Inferior</t>
    </r>
  </si>
  <si>
    <t>Introducir un dato aleatorio en la celda K20 (por ejemplo, 0,10).                                Ignoraremos los resultados del algoritmo en la celda K29 porque no valdrá cero. Y utilizamos el complemento "Datos&gt; Solver" para iterar con valores variables de K20 hasta que K29 valga cero</t>
  </si>
  <si>
    <t>m</t>
  </si>
  <si>
    <t>MHz</t>
  </si>
  <si>
    <t>Ω</t>
  </si>
  <si>
    <r>
      <rPr>
        <sz val="10"/>
        <rFont val="Calibri"/>
        <family val="2"/>
      </rPr>
      <t>μ</t>
    </r>
    <r>
      <rPr>
        <sz val="10"/>
        <rFont val="Arial"/>
        <family val="2"/>
      </rPr>
      <t>H</t>
    </r>
  </si>
  <si>
    <t>Tramo interior (m)</t>
  </si>
  <si>
    <t>Longitud tramo exterior (m)</t>
  </si>
  <si>
    <t>Diseño del tramo exterior para resonancia de la rama del dipolo para la Frecuencia Inferior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</si>
</sst>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8"/>
      <name val="Arial"/>
      <family val="2"/>
    </font>
    <font>
      <sz val="10"/>
      <name val="Arial"/>
      <family val="2"/>
    </font>
    <font>
      <sz val="10"/>
      <name val="Calibri"/>
      <family val="2"/>
    </font>
    <font>
      <b/>
      <sz val="10"/>
      <color rgb="FF0070C0"/>
      <name val="Arial"/>
      <family val="2"/>
    </font>
    <font>
      <sz val="10"/>
      <color rgb="FFFF0000"/>
      <name val="Arial"/>
      <family val="2"/>
    </font>
    <font>
      <b/>
      <sz val="10"/>
      <color rgb="FFFF0000"/>
      <name val="Arial"/>
      <family val="2"/>
    </font>
    <font>
      <i/>
      <sz val="10"/>
      <name val="Arial"/>
      <family val="2"/>
    </font>
    <font>
      <sz val="9"/>
      <color indexed="81"/>
      <name val="Tahoma"/>
      <family val="2"/>
    </font>
    <font>
      <b/>
      <sz val="9"/>
      <color indexed="81"/>
      <name val="Tahoma"/>
      <family val="2"/>
    </font>
    <font>
      <sz val="12"/>
      <color indexed="81"/>
      <name val="Tahoma"/>
      <family val="2"/>
    </font>
    <font>
      <b/>
      <sz val="10"/>
      <color rgb="FFFFFF00"/>
      <name val="Arial"/>
      <family val="2"/>
    </font>
    <font>
      <sz val="10"/>
      <color theme="0" tint="-0.499984740745262"/>
      <name val="Arial"/>
      <family val="2"/>
    </font>
    <font>
      <sz val="10"/>
      <color theme="0" tint="-0.499984740745262"/>
      <name val="Calibri"/>
      <family val="2"/>
    </font>
  </fonts>
  <fills count="5">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37">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1">
    <xf numFmtId="0" fontId="0" fillId="0" borderId="0" xfId="0"/>
    <xf numFmtId="0" fontId="2" fillId="0" borderId="0" xfId="0" applyFont="1"/>
    <xf numFmtId="0" fontId="0" fillId="3" borderId="2" xfId="0" applyFill="1" applyBorder="1"/>
    <xf numFmtId="0" fontId="0" fillId="3" borderId="3" xfId="0" applyFill="1" applyBorder="1"/>
    <xf numFmtId="0" fontId="0" fillId="3" borderId="6" xfId="0" applyFill="1" applyBorder="1"/>
    <xf numFmtId="0" fontId="0" fillId="3" borderId="4" xfId="0" applyFill="1" applyBorder="1"/>
    <xf numFmtId="0" fontId="0" fillId="3" borderId="0" xfId="0" applyFill="1" applyBorder="1"/>
    <xf numFmtId="0" fontId="0" fillId="3" borderId="7" xfId="0" applyFill="1" applyBorder="1"/>
    <xf numFmtId="0" fontId="4" fillId="3" borderId="0" xfId="0" applyFont="1" applyFill="1" applyBorder="1"/>
    <xf numFmtId="0" fontId="4" fillId="3" borderId="0" xfId="0" applyFont="1" applyFill="1" applyBorder="1" applyAlignment="1">
      <alignment horizontal="right"/>
    </xf>
    <xf numFmtId="0" fontId="0" fillId="3" borderId="0" xfId="0" applyFill="1" applyBorder="1" applyAlignment="1">
      <alignment horizontal="right"/>
    </xf>
    <xf numFmtId="0" fontId="0" fillId="3" borderId="5" xfId="0" applyFill="1" applyBorder="1"/>
    <xf numFmtId="0" fontId="0" fillId="3" borderId="13" xfId="0" applyFill="1" applyBorder="1"/>
    <xf numFmtId="0" fontId="0" fillId="3" borderId="8" xfId="0" applyFill="1" applyBorder="1"/>
    <xf numFmtId="0" fontId="4" fillId="4" borderId="12" xfId="0" applyFont="1" applyFill="1" applyBorder="1"/>
    <xf numFmtId="2" fontId="0" fillId="0" borderId="0" xfId="0" applyNumberFormat="1"/>
    <xf numFmtId="0" fontId="0" fillId="3" borderId="4" xfId="0" applyFill="1" applyBorder="1" applyAlignment="1">
      <alignment horizontal="right"/>
    </xf>
    <xf numFmtId="0" fontId="2" fillId="3" borderId="0" xfId="0" applyFont="1" applyFill="1" applyBorder="1" applyAlignment="1">
      <alignment horizontal="left"/>
    </xf>
    <xf numFmtId="0" fontId="2" fillId="3" borderId="7" xfId="0" applyFont="1" applyFill="1" applyBorder="1" applyAlignment="1">
      <alignment horizontal="left"/>
    </xf>
    <xf numFmtId="0" fontId="6" fillId="3" borderId="0" xfId="0" applyFont="1" applyFill="1" applyBorder="1" applyAlignment="1">
      <alignment horizontal="left"/>
    </xf>
    <xf numFmtId="0" fontId="2" fillId="3" borderId="13" xfId="0" applyFont="1" applyFill="1" applyBorder="1"/>
    <xf numFmtId="2" fontId="2" fillId="0" borderId="0" xfId="0" applyNumberFormat="1" applyFont="1"/>
    <xf numFmtId="0" fontId="2" fillId="3" borderId="4" xfId="0" applyFont="1" applyFill="1" applyBorder="1" applyAlignment="1">
      <alignment horizontal="right"/>
    </xf>
    <xf numFmtId="0" fontId="2" fillId="3" borderId="0" xfId="0" applyFont="1" applyFill="1" applyBorder="1" applyAlignment="1">
      <alignment horizontal="right"/>
    </xf>
    <xf numFmtId="2" fontId="2" fillId="3" borderId="0" xfId="0" applyNumberFormat="1" applyFont="1" applyFill="1" applyBorder="1"/>
    <xf numFmtId="0" fontId="0" fillId="3" borderId="0" xfId="0" applyFill="1" applyBorder="1" applyAlignment="1">
      <alignment horizontal="center" vertical="center" wrapText="1"/>
    </xf>
    <xf numFmtId="0" fontId="6" fillId="2" borderId="4" xfId="0" applyFont="1" applyFill="1" applyBorder="1" applyAlignment="1">
      <alignment horizontal="right"/>
    </xf>
    <xf numFmtId="2" fontId="0" fillId="0" borderId="17" xfId="0" applyNumberFormat="1" applyBorder="1"/>
    <xf numFmtId="0" fontId="4" fillId="0" borderId="1" xfId="0" applyFont="1" applyBorder="1"/>
    <xf numFmtId="0" fontId="4" fillId="2" borderId="0" xfId="0" applyFont="1" applyFill="1" applyBorder="1" applyAlignment="1">
      <alignment horizontal="left"/>
    </xf>
    <xf numFmtId="0" fontId="11" fillId="2" borderId="0" xfId="0" applyFont="1" applyFill="1" applyBorder="1" applyAlignment="1">
      <alignment horizontal="left"/>
    </xf>
    <xf numFmtId="0" fontId="2" fillId="3" borderId="0" xfId="0" applyFont="1" applyFill="1" applyBorder="1" applyAlignment="1">
      <alignment horizontal="center" vertical="center" wrapText="1"/>
    </xf>
    <xf numFmtId="0" fontId="2" fillId="0" borderId="18" xfId="0" applyFont="1" applyBorder="1"/>
    <xf numFmtId="0" fontId="2" fillId="0" borderId="21" xfId="0" applyFont="1" applyBorder="1"/>
    <xf numFmtId="2" fontId="4" fillId="0" borderId="34" xfId="0" applyNumberFormat="1" applyFont="1" applyBorder="1"/>
    <xf numFmtId="2" fontId="0" fillId="0" borderId="35" xfId="0" applyNumberFormat="1" applyBorder="1"/>
    <xf numFmtId="2" fontId="0" fillId="0" borderId="36" xfId="0" applyNumberFormat="1" applyBorder="1"/>
    <xf numFmtId="2" fontId="6" fillId="4" borderId="0" xfId="0" applyNumberFormat="1" applyFont="1" applyFill="1" applyBorder="1" applyAlignment="1">
      <alignment vertical="center" wrapText="1"/>
    </xf>
    <xf numFmtId="2" fontId="2" fillId="4" borderId="0" xfId="0" applyNumberFormat="1" applyFont="1" applyFill="1" applyBorder="1" applyAlignment="1">
      <alignment horizontal="center" vertical="center" wrapText="1"/>
    </xf>
    <xf numFmtId="2" fontId="6" fillId="4" borderId="0" xfId="0" applyNumberFormat="1" applyFont="1" applyFill="1" applyBorder="1" applyAlignment="1">
      <alignment horizontal="center" vertical="center" wrapText="1"/>
    </xf>
    <xf numFmtId="2" fontId="2" fillId="4" borderId="0" xfId="0" applyNumberFormat="1" applyFont="1" applyFill="1" applyBorder="1" applyAlignment="1">
      <alignment vertical="center"/>
    </xf>
    <xf numFmtId="2" fontId="6" fillId="4" borderId="0" xfId="0" applyNumberFormat="1" applyFont="1" applyFill="1" applyBorder="1" applyAlignment="1">
      <alignment vertical="center"/>
    </xf>
    <xf numFmtId="2" fontId="6" fillId="0" borderId="36" xfId="0" applyNumberFormat="1" applyFont="1" applyBorder="1"/>
    <xf numFmtId="2" fontId="6" fillId="0" borderId="17" xfId="0" applyNumberFormat="1" applyFont="1" applyBorder="1"/>
    <xf numFmtId="2" fontId="6" fillId="0" borderId="29" xfId="0" applyNumberFormat="1" applyFont="1" applyBorder="1" applyAlignment="1"/>
    <xf numFmtId="2" fontId="6" fillId="0" borderId="0" xfId="0" applyNumberFormat="1" applyFont="1" applyBorder="1" applyAlignment="1"/>
    <xf numFmtId="2" fontId="6" fillId="0" borderId="32" xfId="0" applyNumberFormat="1" applyFont="1" applyBorder="1" applyAlignment="1"/>
    <xf numFmtId="0" fontId="6" fillId="0" borderId="0" xfId="0" applyFont="1"/>
    <xf numFmtId="0" fontId="2" fillId="4" borderId="9" xfId="0" applyFont="1" applyFill="1" applyBorder="1" applyAlignment="1">
      <alignment horizontal="right"/>
    </xf>
    <xf numFmtId="0" fontId="7" fillId="4" borderId="4" xfId="0" applyFont="1" applyFill="1" applyBorder="1" applyAlignment="1">
      <alignment horizontal="center"/>
    </xf>
    <xf numFmtId="0" fontId="7" fillId="4" borderId="0" xfId="0" applyFont="1" applyFill="1" applyBorder="1" applyAlignment="1">
      <alignment horizont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2" fontId="6" fillId="4" borderId="9" xfId="0" applyNumberFormat="1" applyFont="1" applyFill="1" applyBorder="1" applyAlignment="1">
      <alignment horizontal="center"/>
    </xf>
    <xf numFmtId="2" fontId="6" fillId="4" borderId="10" xfId="0" applyNumberFormat="1" applyFont="1" applyFill="1" applyBorder="1" applyAlignment="1">
      <alignment horizontal="center"/>
    </xf>
    <xf numFmtId="2" fontId="6" fillId="4" borderId="11" xfId="0" applyNumberFormat="1" applyFont="1" applyFill="1" applyBorder="1" applyAlignment="1">
      <alignment horizontal="center"/>
    </xf>
    <xf numFmtId="0" fontId="6" fillId="4" borderId="9" xfId="0" applyFont="1" applyFill="1" applyBorder="1" applyAlignment="1">
      <alignment horizontal="center"/>
    </xf>
    <xf numFmtId="0" fontId="6" fillId="4" borderId="11" xfId="0" applyFont="1" applyFill="1" applyBorder="1" applyAlignment="1">
      <alignment horizontal="center"/>
    </xf>
    <xf numFmtId="0" fontId="6" fillId="4" borderId="4" xfId="0" applyFont="1" applyFill="1" applyBorder="1" applyAlignment="1">
      <alignment horizontal="center"/>
    </xf>
    <xf numFmtId="0" fontId="6" fillId="4" borderId="0" xfId="0" applyFont="1" applyFill="1" applyBorder="1" applyAlignment="1">
      <alignment horizontal="center"/>
    </xf>
    <xf numFmtId="2" fontId="2" fillId="4" borderId="18" xfId="0" quotePrefix="1" applyNumberFormat="1" applyFont="1" applyFill="1" applyBorder="1" applyAlignment="1">
      <alignment horizontal="center"/>
    </xf>
    <xf numFmtId="2" fontId="2" fillId="4" borderId="19" xfId="0" quotePrefix="1" applyNumberFormat="1" applyFont="1" applyFill="1" applyBorder="1" applyAlignment="1">
      <alignment horizontal="center"/>
    </xf>
    <xf numFmtId="2" fontId="2" fillId="4" borderId="20" xfId="0" quotePrefix="1" applyNumberFormat="1" applyFont="1" applyFill="1" applyBorder="1" applyAlignment="1">
      <alignment horizontal="center"/>
    </xf>
    <xf numFmtId="0" fontId="2" fillId="4" borderId="21" xfId="0" applyFont="1" applyFill="1" applyBorder="1" applyAlignment="1">
      <alignment horizontal="center"/>
    </xf>
    <xf numFmtId="0" fontId="2" fillId="4" borderId="17" xfId="0" applyFont="1" applyFill="1" applyBorder="1" applyAlignment="1">
      <alignment horizontal="center"/>
    </xf>
    <xf numFmtId="0" fontId="2" fillId="4" borderId="22"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6" fillId="4" borderId="14" xfId="0" quotePrefix="1" applyFont="1" applyFill="1" applyBorder="1" applyAlignment="1">
      <alignment horizontal="center" vertical="center" wrapText="1"/>
    </xf>
    <xf numFmtId="0" fontId="6" fillId="4" borderId="15" xfId="0" quotePrefix="1" applyFont="1" applyFill="1" applyBorder="1" applyAlignment="1">
      <alignment horizontal="center" vertical="center" wrapText="1"/>
    </xf>
    <xf numFmtId="0" fontId="6" fillId="4" borderId="16" xfId="0" quotePrefix="1" applyFont="1" applyFill="1" applyBorder="1" applyAlignment="1">
      <alignment horizontal="center" vertical="center" wrapText="1"/>
    </xf>
    <xf numFmtId="0" fontId="2"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2" fontId="2" fillId="0" borderId="26" xfId="0" applyNumberFormat="1" applyFont="1" applyBorder="1" applyAlignment="1">
      <alignment horizontal="center" vertical="center" wrapText="1"/>
    </xf>
    <xf numFmtId="2" fontId="0" fillId="0" borderId="27" xfId="0" applyNumberFormat="1" applyBorder="1" applyAlignment="1">
      <alignment horizontal="center" vertical="center" wrapText="1"/>
    </xf>
    <xf numFmtId="2" fontId="0" fillId="0" borderId="28" xfId="0" applyNumberFormat="1" applyBorder="1" applyAlignment="1">
      <alignment horizontal="center" vertical="center" wrapText="1"/>
    </xf>
    <xf numFmtId="2" fontId="0" fillId="0" borderId="29" xfId="0" applyNumberFormat="1" applyBorder="1" applyAlignment="1">
      <alignment horizontal="center" vertical="center" wrapText="1"/>
    </xf>
    <xf numFmtId="2" fontId="0" fillId="0" borderId="0" xfId="0" applyNumberFormat="1" applyBorder="1" applyAlignment="1">
      <alignment horizontal="center" vertical="center" wrapText="1"/>
    </xf>
    <xf numFmtId="2" fontId="0" fillId="0" borderId="30" xfId="0" applyNumberFormat="1" applyBorder="1" applyAlignment="1">
      <alignment horizontal="center" vertical="center" wrapText="1"/>
    </xf>
    <xf numFmtId="2" fontId="0" fillId="0" borderId="31" xfId="0" applyNumberFormat="1" applyBorder="1" applyAlignment="1">
      <alignment horizontal="center" vertical="center" wrapText="1"/>
    </xf>
    <xf numFmtId="2" fontId="0" fillId="0" borderId="32" xfId="0" applyNumberFormat="1" applyBorder="1" applyAlignment="1">
      <alignment horizontal="center" vertical="center" wrapText="1"/>
    </xf>
    <xf numFmtId="2" fontId="0" fillId="0" borderId="33" xfId="0" applyNumberFormat="1" applyBorder="1" applyAlignment="1">
      <alignment horizontal="center" vertical="center" wrapText="1"/>
    </xf>
    <xf numFmtId="0" fontId="7" fillId="4" borderId="0" xfId="0" applyFont="1" applyFill="1" applyBorder="1" applyAlignment="1">
      <alignment horizontal="justify" vertical="top"/>
    </xf>
    <xf numFmtId="0" fontId="2" fillId="4" borderId="0" xfId="0" applyFont="1" applyFill="1" applyBorder="1" applyAlignment="1">
      <alignment horizontal="justify" vertical="top"/>
    </xf>
    <xf numFmtId="0" fontId="2" fillId="4" borderId="13" xfId="0" applyFont="1" applyFill="1" applyBorder="1" applyAlignment="1">
      <alignment horizontal="justify" vertical="top"/>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4" fillId="4" borderId="9" xfId="0" applyFont="1" applyFill="1" applyBorder="1" applyAlignment="1">
      <alignment horizontal="right"/>
    </xf>
    <xf numFmtId="0" fontId="4" fillId="4" borderId="11" xfId="0" applyFont="1" applyFill="1" applyBorder="1" applyAlignment="1">
      <alignment horizontal="right"/>
    </xf>
    <xf numFmtId="0" fontId="4" fillId="4" borderId="4" xfId="0" applyFont="1" applyFill="1" applyBorder="1" applyAlignment="1">
      <alignment horizontal="right"/>
    </xf>
    <xf numFmtId="0" fontId="4" fillId="4" borderId="7" xfId="0" applyFont="1" applyFill="1" applyBorder="1" applyAlignment="1">
      <alignment horizontal="right"/>
    </xf>
    <xf numFmtId="0" fontId="12" fillId="0" borderId="0" xfId="0" applyFont="1"/>
    <xf numFmtId="2" fontId="12" fillId="0" borderId="0" xfId="0" applyNumberFormat="1" applyFont="1"/>
    <xf numFmtId="0" fontId="3" fillId="0" borderId="0" xfId="0" applyFont="1"/>
    <xf numFmtId="2" fontId="3" fillId="0" borderId="0" xfId="0" applyNumberFormat="1" applyFont="1"/>
    <xf numFmtId="0" fontId="5" fillId="0" borderId="21" xfId="0" applyFont="1" applyBorder="1"/>
  </cellXfs>
  <cellStyles count="1">
    <cellStyle name="Normal" xfId="0" builtinId="0"/>
  </cellStyles>
  <dxfs count="10">
    <dxf>
      <fill>
        <patternFill patternType="solid">
          <fgColor rgb="FFFFFF00"/>
          <bgColor rgb="FFFFFF00"/>
        </patternFill>
      </fill>
    </dxf>
    <dxf>
      <font>
        <color rgb="FFFF0000"/>
      </font>
      <fill>
        <patternFill patternType="solid">
          <fgColor rgb="FFFFFF00"/>
          <bgColor rgb="FFFFFF00"/>
        </patternFill>
      </fill>
    </dxf>
    <dxf>
      <fill>
        <patternFill patternType="solid">
          <fgColor rgb="FFFFFF00"/>
          <bgColor rgb="FFFFFF00"/>
        </patternFill>
      </fill>
    </dxf>
    <dxf>
      <font>
        <color rgb="FFFF0000"/>
      </font>
      <fill>
        <patternFill patternType="solid">
          <fgColor rgb="FFFFFF00"/>
          <bgColor rgb="FFFFFF00"/>
        </patternFill>
      </fill>
    </dxf>
    <dxf>
      <fill>
        <patternFill patternType="solid">
          <fgColor rgb="FFFFFF00"/>
          <bgColor rgb="FFFFFF00"/>
        </patternFill>
      </fill>
    </dxf>
    <dxf>
      <font>
        <color rgb="FFFF0000"/>
      </font>
      <fill>
        <patternFill patternType="solid">
          <fgColor rgb="FFFFFF00"/>
          <bgColor rgb="FFFFFF00"/>
        </patternFill>
      </fill>
    </dxf>
    <dxf>
      <fill>
        <patternFill patternType="solid">
          <fgColor rgb="FFFFFF00"/>
          <bgColor rgb="FFFFFF00"/>
        </patternFill>
      </fill>
    </dxf>
    <dxf>
      <font>
        <color rgb="FFFF0000"/>
      </font>
      <fill>
        <patternFill patternType="solid">
          <fgColor rgb="FFFFFF00"/>
          <bgColor rgb="FFFFFF00"/>
        </patternFill>
      </fill>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533400</xdr:colOff>
      <xdr:row>10</xdr:row>
      <xdr:rowOff>68580</xdr:rowOff>
    </xdr:from>
    <xdr:to>
      <xdr:col>15</xdr:col>
      <xdr:colOff>594360</xdr:colOff>
      <xdr:row>16</xdr:row>
      <xdr:rowOff>152400</xdr:rowOff>
    </xdr:to>
    <xdr:sp macro="" textlink="">
      <xdr:nvSpPr>
        <xdr:cNvPr id="2" name="CuadroTexto 1">
          <a:extLst>
            <a:ext uri="{FF2B5EF4-FFF2-40B4-BE49-F238E27FC236}">
              <a16:creationId xmlns:a16="http://schemas.microsoft.com/office/drawing/2014/main" id="{E85D525C-A9FC-4E39-9176-98F693D7A62F}"/>
            </a:ext>
          </a:extLst>
        </xdr:cNvPr>
        <xdr:cNvSpPr txBox="1"/>
      </xdr:nvSpPr>
      <xdr:spPr>
        <a:xfrm>
          <a:off x="8755380" y="1813560"/>
          <a:ext cx="1729740" cy="1135380"/>
        </a:xfrm>
        <a:prstGeom prst="rect">
          <a:avLst/>
        </a:prstGeom>
        <a:solidFill>
          <a:schemeClr val="lt1"/>
        </a:solidFill>
        <a:ln w="15875" cmpd="sng">
          <a:solidFill>
            <a:schemeClr val="tx1"/>
          </a:solidFill>
        </a:ln>
        <a:scene3d>
          <a:camera prst="orthographicFront"/>
          <a:lightRig rig="threePt" dir="t"/>
        </a:scene3d>
        <a:sp3d>
          <a:bevelB/>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200" b="1" i="0" u="none" strike="noStrike">
              <a:solidFill>
                <a:schemeClr val="dk1"/>
              </a:solidFill>
              <a:effectLst/>
              <a:latin typeface="+mn-lt"/>
              <a:ea typeface="+mn-ea"/>
              <a:cs typeface="+mn-cs"/>
            </a:rPr>
            <a:t>¡¡OJO!!  Antes de  iniciar cada cálculo, esta celda debe contener previamente, el valor 0,10</a:t>
          </a:r>
          <a:r>
            <a:rPr lang="es-ES" sz="1200"/>
            <a:t> </a:t>
          </a:r>
          <a:r>
            <a:rPr lang="es-ES" sz="1200" b="1" i="0" u="none" strike="noStrike">
              <a:solidFill>
                <a:schemeClr val="dk1"/>
              </a:solidFill>
              <a:effectLst/>
              <a:latin typeface="+mn-lt"/>
              <a:ea typeface="+mn-ea"/>
              <a:cs typeface="+mn-cs"/>
            </a:rPr>
            <a:t> </a:t>
          </a:r>
          <a:r>
            <a:rPr lang="es-ES" sz="1200"/>
            <a:t> </a:t>
          </a:r>
        </a:p>
      </xdr:txBody>
    </xdr:sp>
    <xdr:clientData/>
  </xdr:twoCellAnchor>
  <xdr:twoCellAnchor>
    <xdr:from>
      <xdr:col>11</xdr:col>
      <xdr:colOff>15240</xdr:colOff>
      <xdr:row>16</xdr:row>
      <xdr:rowOff>160020</xdr:rowOff>
    </xdr:from>
    <xdr:to>
      <xdr:col>12</xdr:col>
      <xdr:colOff>510540</xdr:colOff>
      <xdr:row>19</xdr:row>
      <xdr:rowOff>106680</xdr:rowOff>
    </xdr:to>
    <xdr:cxnSp macro="">
      <xdr:nvCxnSpPr>
        <xdr:cNvPr id="4" name="Conector recto de flecha 3">
          <a:extLst>
            <a:ext uri="{FF2B5EF4-FFF2-40B4-BE49-F238E27FC236}">
              <a16:creationId xmlns:a16="http://schemas.microsoft.com/office/drawing/2014/main" id="{4995BAF8-3A41-4251-B1CB-567960AE4FA0}"/>
            </a:ext>
          </a:extLst>
        </xdr:cNvPr>
        <xdr:cNvCxnSpPr/>
      </xdr:nvCxnSpPr>
      <xdr:spPr>
        <a:xfrm flipH="1">
          <a:off x="7840980" y="2956560"/>
          <a:ext cx="891540" cy="48006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8"/>
  <sheetViews>
    <sheetView showGridLines="0" tabSelected="1" zoomScaleNormal="100" workbookViewId="0">
      <selection activeCell="T14" sqref="T14"/>
    </sheetView>
  </sheetViews>
  <sheetFormatPr baseColWidth="10" defaultRowHeight="13.2" x14ac:dyDescent="0.25"/>
  <cols>
    <col min="1" max="1" width="21" customWidth="1"/>
    <col min="2" max="2" width="22.44140625" customWidth="1"/>
    <col min="3" max="5" width="1.88671875" customWidth="1"/>
    <col min="6" max="6" width="10.33203125" customWidth="1"/>
    <col min="7" max="7" width="2.5546875" customWidth="1"/>
    <col min="8" max="8" width="15.44140625" customWidth="1"/>
    <col min="9" max="9" width="3.44140625" customWidth="1"/>
    <col min="10" max="10" width="25.21875" customWidth="1"/>
    <col min="11" max="11" width="8" style="15" customWidth="1"/>
    <col min="12" max="12" width="5.77734375" customWidth="1"/>
    <col min="13" max="13" width="8.21875" customWidth="1"/>
    <col min="14" max="14" width="10.33203125" customWidth="1"/>
    <col min="15" max="15" width="5.77734375" customWidth="1"/>
    <col min="16" max="16" width="9.6640625" customWidth="1"/>
    <col min="17" max="17" width="8.33203125" customWidth="1"/>
    <col min="18" max="18" width="9.109375" customWidth="1"/>
    <col min="19" max="19" width="8.44140625" customWidth="1"/>
  </cols>
  <sheetData>
    <row r="1" spans="1:12" ht="26.4" customHeight="1" thickBot="1" x14ac:dyDescent="0.3">
      <c r="A1" s="2"/>
      <c r="B1" s="3"/>
      <c r="C1" s="3"/>
      <c r="D1" s="3"/>
      <c r="E1" s="3"/>
      <c r="F1" s="3"/>
      <c r="G1" s="3"/>
      <c r="H1" s="3"/>
      <c r="I1" s="4"/>
    </row>
    <row r="2" spans="1:12" ht="12.6" customHeight="1" thickBot="1" x14ac:dyDescent="0.35">
      <c r="A2" s="5"/>
      <c r="B2" s="96" t="s">
        <v>4</v>
      </c>
      <c r="C2" s="97"/>
      <c r="D2" s="97"/>
      <c r="E2" s="97"/>
      <c r="F2" s="98"/>
      <c r="G2" s="6"/>
      <c r="H2" s="6"/>
      <c r="I2" s="7"/>
      <c r="J2" s="106" t="s">
        <v>45</v>
      </c>
      <c r="K2" s="107">
        <f>300/F5</f>
        <v>21.201413427561835</v>
      </c>
      <c r="L2" s="1" t="s">
        <v>49</v>
      </c>
    </row>
    <row r="3" spans="1:12" ht="12.6" customHeight="1" x14ac:dyDescent="0.3">
      <c r="A3" s="5"/>
      <c r="B3" s="6"/>
      <c r="C3" s="6"/>
      <c r="D3" s="6"/>
      <c r="E3" s="6"/>
      <c r="F3" s="6"/>
      <c r="G3" s="6"/>
      <c r="H3" s="6"/>
      <c r="I3" s="7"/>
      <c r="J3" s="106" t="s">
        <v>46</v>
      </c>
      <c r="K3" s="107">
        <f>300/F7</f>
        <v>14.150943396226415</v>
      </c>
      <c r="L3" s="1" t="s">
        <v>49</v>
      </c>
    </row>
    <row r="4" spans="1:12" ht="1.8" customHeight="1" thickBot="1" x14ac:dyDescent="0.3">
      <c r="A4" s="5"/>
      <c r="B4" s="6"/>
      <c r="C4" s="6"/>
      <c r="D4" s="6"/>
      <c r="E4" s="6"/>
      <c r="F4" s="6"/>
      <c r="G4" s="6"/>
      <c r="H4" s="6"/>
      <c r="I4" s="7"/>
      <c r="J4" s="106"/>
      <c r="K4" s="107"/>
      <c r="L4" s="1" t="s">
        <v>49</v>
      </c>
    </row>
    <row r="5" spans="1:12" ht="14.4" thickBot="1" x14ac:dyDescent="0.35">
      <c r="A5" s="102" t="s">
        <v>1</v>
      </c>
      <c r="B5" s="103"/>
      <c r="C5" s="8"/>
      <c r="D5" s="8"/>
      <c r="E5" s="8"/>
      <c r="F5" s="14">
        <v>14.15</v>
      </c>
      <c r="G5" s="6"/>
      <c r="H5" s="99" t="s">
        <v>0</v>
      </c>
      <c r="I5" s="7"/>
      <c r="J5" s="106" t="s">
        <v>47</v>
      </c>
      <c r="K5" s="107">
        <f>K2/4</f>
        <v>5.3003533568904588</v>
      </c>
      <c r="L5" s="21" t="s">
        <v>49</v>
      </c>
    </row>
    <row r="6" spans="1:12" ht="13.8" thickBot="1" x14ac:dyDescent="0.3">
      <c r="A6" s="16"/>
      <c r="B6" s="9"/>
      <c r="C6" s="8"/>
      <c r="D6" s="8"/>
      <c r="E6" s="8"/>
      <c r="F6" s="8"/>
      <c r="G6" s="6"/>
      <c r="H6" s="100"/>
      <c r="I6" s="7"/>
      <c r="J6" s="106" t="s">
        <v>22</v>
      </c>
      <c r="K6" s="107">
        <f>K3/4</f>
        <v>3.5377358490566038</v>
      </c>
      <c r="L6" s="1" t="s">
        <v>49</v>
      </c>
    </row>
    <row r="7" spans="1:12" ht="13.8" thickBot="1" x14ac:dyDescent="0.3">
      <c r="A7" s="102" t="s">
        <v>3</v>
      </c>
      <c r="B7" s="103"/>
      <c r="C7" s="8"/>
      <c r="D7" s="8"/>
      <c r="E7" s="8"/>
      <c r="F7" s="14">
        <v>21.2</v>
      </c>
      <c r="G7" s="6"/>
      <c r="H7" s="100"/>
      <c r="I7" s="7"/>
      <c r="J7" s="106" t="s">
        <v>23</v>
      </c>
      <c r="K7" s="107">
        <f>(K5+K6)/2</f>
        <v>4.4190446029735311</v>
      </c>
      <c r="L7" s="1" t="s">
        <v>49</v>
      </c>
    </row>
    <row r="8" spans="1:12" ht="13.8" thickBot="1" x14ac:dyDescent="0.3">
      <c r="A8" s="16"/>
      <c r="B8" s="9"/>
      <c r="C8" s="8"/>
      <c r="D8" s="8"/>
      <c r="E8" s="8"/>
      <c r="F8" s="8">
        <v>0.1</v>
      </c>
      <c r="G8" s="6"/>
      <c r="H8" s="100"/>
      <c r="I8" s="7"/>
      <c r="J8" s="106" t="s">
        <v>12</v>
      </c>
      <c r="K8" s="107">
        <f>SQRT(F5*F7)</f>
        <v>17.319930715796758</v>
      </c>
      <c r="L8" s="1" t="s">
        <v>50</v>
      </c>
    </row>
    <row r="9" spans="1:12" ht="13.8" thickBot="1" x14ac:dyDescent="0.3">
      <c r="A9" s="102" t="s">
        <v>2</v>
      </c>
      <c r="B9" s="103"/>
      <c r="C9" s="8"/>
      <c r="D9" s="8"/>
      <c r="E9" s="8"/>
      <c r="F9" s="14">
        <v>1.5</v>
      </c>
      <c r="G9" s="6"/>
      <c r="H9" s="100"/>
      <c r="I9" s="7"/>
      <c r="J9" s="106" t="s">
        <v>11</v>
      </c>
      <c r="K9" s="107">
        <f>297.8/K8</f>
        <v>17.194064161491681</v>
      </c>
      <c r="L9" s="1" t="s">
        <v>49</v>
      </c>
    </row>
    <row r="10" spans="1:12" ht="14.4" thickBot="1" x14ac:dyDescent="0.35">
      <c r="A10" s="16"/>
      <c r="B10" s="9"/>
      <c r="C10" s="8"/>
      <c r="D10" s="8"/>
      <c r="E10" s="8"/>
      <c r="F10" s="8"/>
      <c r="G10" s="6"/>
      <c r="H10" s="100"/>
      <c r="I10" s="7"/>
      <c r="J10" s="106" t="s">
        <v>17</v>
      </c>
      <c r="K10" s="107">
        <f>-1000000/2/PI()/K8/F11</f>
        <v>-183.78242465685733</v>
      </c>
      <c r="L10" s="108" t="s">
        <v>51</v>
      </c>
    </row>
    <row r="11" spans="1:12" ht="14.4" thickBot="1" x14ac:dyDescent="0.35">
      <c r="A11" s="104" t="s">
        <v>5</v>
      </c>
      <c r="B11" s="105"/>
      <c r="C11" s="8"/>
      <c r="D11" s="8"/>
      <c r="E11" s="8"/>
      <c r="F11" s="14">
        <v>50</v>
      </c>
      <c r="G11" s="6"/>
      <c r="H11" s="101"/>
      <c r="I11" s="7"/>
      <c r="J11" s="106" t="s">
        <v>18</v>
      </c>
      <c r="K11" s="107">
        <f>-K10/2/PI()/K8</f>
        <v>1.6887989806376722</v>
      </c>
      <c r="L11" s="1" t="s">
        <v>52</v>
      </c>
    </row>
    <row r="12" spans="1:12" x14ac:dyDescent="0.25">
      <c r="A12" s="16"/>
      <c r="B12" s="10"/>
      <c r="C12" s="6"/>
      <c r="D12" s="6"/>
      <c r="E12" s="6"/>
      <c r="F12" s="6"/>
      <c r="G12" s="6"/>
      <c r="H12" s="6"/>
      <c r="I12" s="7"/>
      <c r="J12" s="106" t="s">
        <v>19</v>
      </c>
      <c r="K12" s="107">
        <v>200</v>
      </c>
    </row>
    <row r="13" spans="1:12" ht="13.8" x14ac:dyDescent="0.3">
      <c r="A13" s="26" t="s">
        <v>8</v>
      </c>
      <c r="B13" s="29" t="s">
        <v>30</v>
      </c>
      <c r="C13" s="30"/>
      <c r="D13" s="30"/>
      <c r="E13" s="30"/>
      <c r="F13" s="30"/>
      <c r="G13" s="6"/>
      <c r="H13" s="31"/>
      <c r="I13" s="7"/>
      <c r="J13" s="106" t="s">
        <v>13</v>
      </c>
      <c r="K13" s="107">
        <f>-1000000/2/PI()/F5/F11</f>
        <v>-224.95398316875668</v>
      </c>
      <c r="L13" s="109" t="s">
        <v>51</v>
      </c>
    </row>
    <row r="14" spans="1:12" ht="13.8" x14ac:dyDescent="0.3">
      <c r="A14" s="10"/>
      <c r="B14" s="10"/>
      <c r="C14" s="6"/>
      <c r="D14" s="6"/>
      <c r="E14" s="6"/>
      <c r="F14" s="6"/>
      <c r="G14" s="6"/>
      <c r="H14" s="25"/>
      <c r="I14" s="7"/>
      <c r="J14" s="106" t="s">
        <v>14</v>
      </c>
      <c r="K14" s="107">
        <f>2*PI()*F5*K11</f>
        <v>150.14617272820317</v>
      </c>
      <c r="L14" s="109" t="s">
        <v>51</v>
      </c>
    </row>
    <row r="15" spans="1:12" ht="13.8" x14ac:dyDescent="0.3">
      <c r="A15" s="93" t="s">
        <v>48</v>
      </c>
      <c r="B15" s="94"/>
      <c r="C15" s="94"/>
      <c r="D15" s="94"/>
      <c r="E15" s="94"/>
      <c r="F15" s="94"/>
      <c r="G15" s="94"/>
      <c r="H15" s="94"/>
      <c r="I15" s="7"/>
      <c r="J15" s="106" t="s">
        <v>15</v>
      </c>
      <c r="K15" s="107">
        <f>-1000000/2/PI()/F7/F11</f>
        <v>-150.14617272820317</v>
      </c>
      <c r="L15" s="109" t="s">
        <v>51</v>
      </c>
    </row>
    <row r="16" spans="1:12" ht="13.8" x14ac:dyDescent="0.3">
      <c r="A16" s="94"/>
      <c r="B16" s="94"/>
      <c r="C16" s="94"/>
      <c r="D16" s="94"/>
      <c r="E16" s="94"/>
      <c r="F16" s="94"/>
      <c r="G16" s="94"/>
      <c r="H16" s="94"/>
      <c r="I16" s="7"/>
      <c r="J16" s="106" t="s">
        <v>16</v>
      </c>
      <c r="K16" s="107">
        <f>2*PI()*F7*K11</f>
        <v>224.95398316875665</v>
      </c>
      <c r="L16" s="109" t="s">
        <v>51</v>
      </c>
    </row>
    <row r="17" spans="1:22" ht="13.8" x14ac:dyDescent="0.3">
      <c r="A17" s="94"/>
      <c r="B17" s="94"/>
      <c r="C17" s="94"/>
      <c r="D17" s="94"/>
      <c r="E17" s="94"/>
      <c r="F17" s="94"/>
      <c r="G17" s="94"/>
      <c r="H17" s="94"/>
      <c r="I17" s="7"/>
      <c r="J17" s="106" t="s">
        <v>9</v>
      </c>
      <c r="K17" s="107">
        <f>K13*K14/(K13+K14)</f>
        <v>451.50338465785921</v>
      </c>
      <c r="L17" s="109" t="s">
        <v>51</v>
      </c>
    </row>
    <row r="18" spans="1:22" ht="13.8" x14ac:dyDescent="0.3">
      <c r="A18" s="94"/>
      <c r="B18" s="94"/>
      <c r="C18" s="94"/>
      <c r="D18" s="94"/>
      <c r="E18" s="94"/>
      <c r="F18" s="94"/>
      <c r="G18" s="94"/>
      <c r="H18" s="94"/>
      <c r="I18" s="7"/>
      <c r="J18" s="106" t="s">
        <v>10</v>
      </c>
      <c r="K18" s="107">
        <f>K15*K16/(K15+K16)</f>
        <v>-451.50338465785933</v>
      </c>
      <c r="L18" s="109" t="s">
        <v>51</v>
      </c>
    </row>
    <row r="19" spans="1:22" ht="14.4" thickBot="1" x14ac:dyDescent="0.35">
      <c r="A19" s="95"/>
      <c r="B19" s="95"/>
      <c r="C19" s="95"/>
      <c r="D19" s="95"/>
      <c r="E19" s="95"/>
      <c r="F19" s="95"/>
      <c r="G19" s="95"/>
      <c r="H19" s="95"/>
      <c r="I19" s="7"/>
      <c r="J19" s="106" t="s">
        <v>21</v>
      </c>
      <c r="K19" s="107">
        <f>60*(LN(2000*K7/F9)-1)</f>
        <v>460.88165225913906</v>
      </c>
      <c r="L19" s="109" t="s">
        <v>51</v>
      </c>
    </row>
    <row r="20" spans="1:22" ht="13.8" thickBot="1" x14ac:dyDescent="0.3">
      <c r="A20" s="22"/>
      <c r="B20" s="23"/>
      <c r="C20" s="6"/>
      <c r="D20" s="6"/>
      <c r="E20" s="6"/>
      <c r="F20" s="24"/>
      <c r="G20" s="6"/>
      <c r="H20" s="25"/>
      <c r="I20" s="6"/>
      <c r="J20" s="28" t="s">
        <v>53</v>
      </c>
      <c r="K20" s="34">
        <v>2.5046896469624924</v>
      </c>
      <c r="L20" s="44"/>
      <c r="M20" s="45"/>
      <c r="N20" s="46"/>
      <c r="O20" s="47"/>
      <c r="P20" s="47"/>
      <c r="Q20" s="47"/>
      <c r="R20" s="47"/>
      <c r="S20" s="47"/>
      <c r="T20" s="47"/>
    </row>
    <row r="21" spans="1:22" x14ac:dyDescent="0.25">
      <c r="A21" s="5"/>
      <c r="B21" s="49" t="s">
        <v>42</v>
      </c>
      <c r="C21" s="50"/>
      <c r="D21" s="50"/>
      <c r="E21" s="50"/>
      <c r="F21" s="50"/>
      <c r="G21" s="6"/>
      <c r="H21" s="6"/>
      <c r="I21" s="7"/>
      <c r="J21" s="32" t="s">
        <v>20</v>
      </c>
      <c r="K21" s="35">
        <f>TAN(2*PI()*K20/K2)</f>
        <v>0.91728299692001303</v>
      </c>
      <c r="L21" s="84" t="s">
        <v>55</v>
      </c>
      <c r="M21" s="85"/>
      <c r="N21" s="86"/>
    </row>
    <row r="22" spans="1:22" ht="13.8" thickBot="1" x14ac:dyDescent="0.3">
      <c r="A22" s="5"/>
      <c r="B22" s="6"/>
      <c r="C22" s="6"/>
      <c r="D22" s="6"/>
      <c r="E22" s="6"/>
      <c r="F22" s="6"/>
      <c r="G22" s="6"/>
      <c r="H22" s="6"/>
      <c r="I22" s="7"/>
      <c r="J22" s="33" t="s">
        <v>24</v>
      </c>
      <c r="K22" s="36">
        <f>-K19*K21</f>
        <v>-422.75890320971035</v>
      </c>
      <c r="L22" s="87"/>
      <c r="M22" s="88"/>
      <c r="N22" s="89"/>
    </row>
    <row r="23" spans="1:22" ht="13.8" thickBot="1" x14ac:dyDescent="0.3">
      <c r="A23" s="5"/>
      <c r="B23" s="48" t="s">
        <v>34</v>
      </c>
      <c r="C23" s="63" t="s">
        <v>35</v>
      </c>
      <c r="D23" s="64"/>
      <c r="E23" s="64"/>
      <c r="F23" s="65"/>
      <c r="G23" s="6"/>
      <c r="H23" s="6"/>
      <c r="I23" s="7"/>
      <c r="J23" s="33" t="s">
        <v>25</v>
      </c>
      <c r="K23" s="36">
        <f>-(K17+ABS(K22))</f>
        <v>-874.26228786756951</v>
      </c>
      <c r="L23" s="87"/>
      <c r="M23" s="88"/>
      <c r="N23" s="89"/>
    </row>
    <row r="24" spans="1:22" ht="13.8" thickBot="1" x14ac:dyDescent="0.3">
      <c r="A24" s="5"/>
      <c r="B24" s="48" t="s">
        <v>36</v>
      </c>
      <c r="C24" s="66">
        <v>0</v>
      </c>
      <c r="D24" s="67"/>
      <c r="E24" s="67"/>
      <c r="F24" s="68"/>
      <c r="G24" s="6"/>
      <c r="H24" s="6"/>
      <c r="I24" s="7"/>
      <c r="J24" s="110" t="s">
        <v>54</v>
      </c>
      <c r="K24" s="42">
        <f>ATAN(-K19/K23)*K2/2/PI()</f>
        <v>1.6370252725723731</v>
      </c>
      <c r="L24" s="90"/>
      <c r="M24" s="91"/>
      <c r="N24" s="92"/>
    </row>
    <row r="25" spans="1:22" ht="13.2" customHeight="1" thickBot="1" x14ac:dyDescent="0.3">
      <c r="A25" s="5"/>
      <c r="B25" s="48" t="s">
        <v>37</v>
      </c>
      <c r="C25" s="66" t="s">
        <v>31</v>
      </c>
      <c r="D25" s="67"/>
      <c r="E25" s="67"/>
      <c r="F25" s="68"/>
      <c r="G25" s="6"/>
      <c r="H25" s="6"/>
      <c r="I25" s="7"/>
      <c r="J25" s="33" t="s">
        <v>26</v>
      </c>
      <c r="K25" s="27">
        <f>TAN(2*PI()*K24*1.05/$K$3)</f>
        <v>0.95656348733058882</v>
      </c>
      <c r="L25" s="75" t="s">
        <v>33</v>
      </c>
      <c r="M25" s="76"/>
      <c r="N25" s="77"/>
    </row>
    <row r="26" spans="1:22" ht="13.2" customHeight="1" x14ac:dyDescent="0.25">
      <c r="A26" s="5"/>
      <c r="B26" s="51" t="s">
        <v>38</v>
      </c>
      <c r="C26" s="66" t="s">
        <v>39</v>
      </c>
      <c r="D26" s="67"/>
      <c r="E26" s="67"/>
      <c r="F26" s="68"/>
      <c r="G26" s="6"/>
      <c r="H26" s="6"/>
      <c r="I26" s="7"/>
      <c r="J26" s="33" t="s">
        <v>27</v>
      </c>
      <c r="K26" s="27">
        <f>-K19/K25</f>
        <v>-481.80978927523932</v>
      </c>
      <c r="L26" s="78"/>
      <c r="M26" s="79"/>
      <c r="N26" s="80"/>
    </row>
    <row r="27" spans="1:22" ht="13.8" thickBot="1" x14ac:dyDescent="0.3">
      <c r="A27" s="5"/>
      <c r="B27" s="52"/>
      <c r="C27" s="69" t="s">
        <v>40</v>
      </c>
      <c r="D27" s="70"/>
      <c r="E27" s="70"/>
      <c r="F27" s="71"/>
      <c r="G27" s="6"/>
      <c r="H27" s="6"/>
      <c r="I27" s="7"/>
      <c r="J27" s="33" t="s">
        <v>28</v>
      </c>
      <c r="K27" s="27">
        <f>K26+K18</f>
        <v>-933.3131739330986</v>
      </c>
      <c r="L27" s="78"/>
      <c r="M27" s="79"/>
      <c r="N27" s="80"/>
    </row>
    <row r="28" spans="1:22" ht="13.8" thickBot="1" x14ac:dyDescent="0.3">
      <c r="A28" s="5"/>
      <c r="B28" s="6"/>
      <c r="C28" s="6"/>
      <c r="D28" s="6"/>
      <c r="E28" s="6"/>
      <c r="F28" s="6"/>
      <c r="G28" s="6"/>
      <c r="H28" s="6"/>
      <c r="I28" s="7"/>
      <c r="J28" s="33" t="s">
        <v>32</v>
      </c>
      <c r="K28" s="27">
        <f>TAN(2*PI()*K20/K3)</f>
        <v>2.025063709820639</v>
      </c>
      <c r="L28" s="78"/>
      <c r="M28" s="79"/>
      <c r="N28" s="80"/>
    </row>
    <row r="29" spans="1:22" ht="13.8" thickBot="1" x14ac:dyDescent="0.3">
      <c r="A29" s="5"/>
      <c r="B29" s="53" t="s">
        <v>41</v>
      </c>
      <c r="C29" s="54"/>
      <c r="D29" s="54"/>
      <c r="E29" s="54"/>
      <c r="F29" s="55"/>
      <c r="G29" s="6"/>
      <c r="H29" s="6"/>
      <c r="I29" s="7"/>
      <c r="J29" s="33" t="s">
        <v>29</v>
      </c>
      <c r="K29" s="43">
        <f>K19*(K27+K19*K28)/(K19+K27*K28)</f>
        <v>-4.9488561221809764E-4</v>
      </c>
      <c r="L29" s="81"/>
      <c r="M29" s="82"/>
      <c r="N29" s="83"/>
    </row>
    <row r="30" spans="1:22" ht="13.8" thickBot="1" x14ac:dyDescent="0.3">
      <c r="A30" s="5"/>
      <c r="B30" s="6"/>
      <c r="C30" s="6"/>
      <c r="D30" s="6"/>
      <c r="E30" s="6"/>
      <c r="F30" s="6"/>
      <c r="G30" s="6"/>
      <c r="H30" s="6"/>
      <c r="I30" s="7"/>
    </row>
    <row r="31" spans="1:22" ht="16.2" customHeight="1" thickBot="1" x14ac:dyDescent="0.3">
      <c r="A31" s="59" t="s">
        <v>6</v>
      </c>
      <c r="B31" s="60"/>
      <c r="C31" s="17"/>
      <c r="D31" s="56">
        <f>K20</f>
        <v>2.5046896469624924</v>
      </c>
      <c r="E31" s="57"/>
      <c r="F31" s="58"/>
      <c r="G31" s="17"/>
      <c r="H31" s="72" t="s">
        <v>43</v>
      </c>
      <c r="I31" s="7"/>
      <c r="L31" s="15"/>
      <c r="M31" s="15"/>
      <c r="N31" s="15"/>
      <c r="O31" s="15"/>
      <c r="P31" s="15"/>
      <c r="Q31" s="15"/>
      <c r="R31" s="15"/>
      <c r="S31" s="15"/>
      <c r="T31" s="15"/>
    </row>
    <row r="32" spans="1:22" ht="7.8" customHeight="1" thickBot="1" x14ac:dyDescent="0.3">
      <c r="A32" s="5"/>
      <c r="B32" s="6"/>
      <c r="C32" s="17"/>
      <c r="D32" s="19"/>
      <c r="E32" s="19"/>
      <c r="F32" s="19"/>
      <c r="G32" s="17"/>
      <c r="H32" s="73"/>
      <c r="I32" s="7"/>
      <c r="K32" s="37"/>
      <c r="L32" s="38"/>
      <c r="M32" s="38"/>
      <c r="N32" s="38"/>
      <c r="O32" s="38"/>
      <c r="P32" s="39"/>
      <c r="Q32" s="38"/>
      <c r="R32" s="40"/>
      <c r="S32" s="40"/>
      <c r="T32" s="38"/>
      <c r="U32" s="40"/>
      <c r="V32" s="41"/>
    </row>
    <row r="33" spans="1:9" ht="13.8" thickBot="1" x14ac:dyDescent="0.3">
      <c r="A33" s="59" t="s">
        <v>7</v>
      </c>
      <c r="B33" s="60"/>
      <c r="C33" s="17"/>
      <c r="D33" s="56">
        <f>K24</f>
        <v>1.6370252725723731</v>
      </c>
      <c r="E33" s="57"/>
      <c r="F33" s="58"/>
      <c r="G33" s="17"/>
      <c r="H33" s="73"/>
      <c r="I33" s="18"/>
    </row>
    <row r="34" spans="1:9" ht="6" customHeight="1" thickBot="1" x14ac:dyDescent="0.3">
      <c r="A34" s="5"/>
      <c r="B34" s="6"/>
      <c r="C34" s="17"/>
      <c r="D34" s="17"/>
      <c r="E34" s="17"/>
      <c r="F34" s="17"/>
      <c r="G34" s="17"/>
      <c r="H34" s="73"/>
      <c r="I34" s="7"/>
    </row>
    <row r="35" spans="1:9" ht="13.8" thickBot="1" x14ac:dyDescent="0.3">
      <c r="A35" s="61" t="s">
        <v>44</v>
      </c>
      <c r="B35" s="62"/>
      <c r="C35" s="17"/>
      <c r="D35" s="56">
        <f>K29</f>
        <v>-4.9488561221809764E-4</v>
      </c>
      <c r="E35" s="57"/>
      <c r="F35" s="58"/>
      <c r="G35" s="17"/>
      <c r="H35" s="74"/>
      <c r="I35" s="7"/>
    </row>
    <row r="36" spans="1:9" ht="13.8" thickBot="1" x14ac:dyDescent="0.3">
      <c r="A36" s="11"/>
      <c r="B36" s="12"/>
      <c r="C36" s="12"/>
      <c r="D36" s="12"/>
      <c r="E36" s="12"/>
      <c r="F36" s="12"/>
      <c r="G36" s="12"/>
      <c r="H36" s="20"/>
      <c r="I36" s="13"/>
    </row>
    <row r="38" spans="1:9" ht="13.8" customHeight="1" x14ac:dyDescent="0.25"/>
  </sheetData>
  <mergeCells count="24">
    <mergeCell ref="H31:H35"/>
    <mergeCell ref="L25:N29"/>
    <mergeCell ref="L21:N24"/>
    <mergeCell ref="A15:H19"/>
    <mergeCell ref="B2:F2"/>
    <mergeCell ref="H5:H11"/>
    <mergeCell ref="A5:B5"/>
    <mergeCell ref="A7:B7"/>
    <mergeCell ref="A9:B9"/>
    <mergeCell ref="A11:B11"/>
    <mergeCell ref="B21:F21"/>
    <mergeCell ref="B26:B27"/>
    <mergeCell ref="B29:F29"/>
    <mergeCell ref="D35:F35"/>
    <mergeCell ref="A31:B31"/>
    <mergeCell ref="A33:B33"/>
    <mergeCell ref="A35:B35"/>
    <mergeCell ref="C23:F23"/>
    <mergeCell ref="C24:F24"/>
    <mergeCell ref="C25:F25"/>
    <mergeCell ref="C26:F26"/>
    <mergeCell ref="C27:F27"/>
    <mergeCell ref="D31:F31"/>
    <mergeCell ref="D33:F33"/>
  </mergeCells>
  <phoneticPr fontId="1" type="noConversion"/>
  <conditionalFormatting sqref="K32">
    <cfRule type="expression" dxfId="9" priority="6" stopIfTrue="1">
      <formula>X32="VALORES OPTIMOS"</formula>
    </cfRule>
  </conditionalFormatting>
  <conditionalFormatting sqref="P32">
    <cfRule type="expression" dxfId="8" priority="5" stopIfTrue="1">
      <formula>X32="VALORES OPTIMOS"</formula>
    </cfRule>
  </conditionalFormatting>
  <conditionalFormatting sqref="Q32:R32">
    <cfRule type="expression" dxfId="7" priority="4" stopIfTrue="1">
      <formula>AE32="VALORES OPTIMOS"</formula>
    </cfRule>
  </conditionalFormatting>
  <conditionalFormatting sqref="Q32:R32">
    <cfRule type="expression" dxfId="6" priority="3" stopIfTrue="1">
      <formula>AE32="VALORES OPTIMOS"</formula>
    </cfRule>
  </conditionalFormatting>
  <conditionalFormatting sqref="V32">
    <cfRule type="expression" dxfId="5" priority="7" stopIfTrue="1">
      <formula>AK32="VALORES OPTIMOS"</formula>
    </cfRule>
  </conditionalFormatting>
  <conditionalFormatting sqref="V32">
    <cfRule type="expression" dxfId="4" priority="8" stopIfTrue="1">
      <formula>AK32="VALORES OPTIMOS"</formula>
    </cfRule>
  </conditionalFormatting>
  <conditionalFormatting sqref="T32">
    <cfRule type="expression" dxfId="3" priority="9" stopIfTrue="1">
      <formula>AF32="VALORES OPTIMOS"</formula>
    </cfRule>
  </conditionalFormatting>
  <conditionalFormatting sqref="T32">
    <cfRule type="expression" dxfId="2" priority="10" stopIfTrue="1">
      <formula>AF32="VALORES OPTIMOS"</formula>
    </cfRule>
  </conditionalFormatting>
  <conditionalFormatting sqref="K32:P32 S32 U32">
    <cfRule type="expression" dxfId="1" priority="1" stopIfTrue="1">
      <formula>X32="VALORES OPTIMOS"</formula>
    </cfRule>
  </conditionalFormatting>
  <conditionalFormatting sqref="K32:P32 S32 U32">
    <cfRule type="expression" dxfId="0" priority="2" stopIfTrue="1">
      <formula>X32="VALORES OPTIMOS"</formula>
    </cfRule>
  </conditionalFormatting>
  <pageMargins left="0.75" right="0.75" top="1" bottom="1" header="0" footer="0"/>
  <pageSetup paperSize="9" orientation="portrait" horizontalDpi="0"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 y Resultados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dc:creator>
  <cp:lastModifiedBy>Usuario de Windows</cp:lastModifiedBy>
  <cp:lastPrinted>2020-05-11T16:51:13Z</cp:lastPrinted>
  <dcterms:created xsi:type="dcterms:W3CDTF">2012-09-10T11:26:29Z</dcterms:created>
  <dcterms:modified xsi:type="dcterms:W3CDTF">2020-12-29T08:37:25Z</dcterms:modified>
</cp:coreProperties>
</file>