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84" windowWidth="14628" windowHeight="9240" activeTab="0"/>
  </bookViews>
  <sheets>
    <sheet name="Guia de manejo" sheetId="1" r:id="rId1"/>
    <sheet name="Datos" sheetId="2" r:id="rId2"/>
    <sheet name="Calculos" sheetId="3" r:id="rId3"/>
  </sheets>
  <definedNames>
    <definedName name="x">'Calculos'!$A1</definedName>
  </definedNames>
  <calcPr fullCalcOnLoad="1"/>
</workbook>
</file>

<file path=xl/sharedStrings.xml><?xml version="1.0" encoding="utf-8"?>
<sst xmlns="http://schemas.openxmlformats.org/spreadsheetml/2006/main" count="84" uniqueCount="64">
  <si>
    <t>c</t>
  </si>
  <si>
    <t>x</t>
  </si>
  <si>
    <t>F(x)</t>
  </si>
  <si>
    <t>d/h</t>
  </si>
  <si>
    <t>Número de hilos</t>
  </si>
  <si>
    <t>Longitud de los hilos (mts)</t>
  </si>
  <si>
    <t>diámetro de los hilos (m/m)</t>
  </si>
  <si>
    <t>Altura de la torre</t>
  </si>
  <si>
    <t xml:space="preserve">Angulo con la torre (grados) </t>
  </si>
  <si>
    <t>Capacidad de un hilo</t>
  </si>
  <si>
    <t>Capacidad del sombrero</t>
  </si>
  <si>
    <r>
      <t>r</t>
    </r>
    <r>
      <rPr>
        <b/>
        <sz val="10"/>
        <color indexed="10"/>
        <rFont val="Arial"/>
        <family val="2"/>
      </rPr>
      <t>F</t>
    </r>
  </si>
  <si>
    <t>X óptima</t>
  </si>
  <si>
    <t>B22</t>
  </si>
  <si>
    <t>semisuma</t>
  </si>
  <si>
    <t>Area trapecio</t>
  </si>
  <si>
    <t>L optima</t>
  </si>
  <si>
    <t>mts</t>
  </si>
  <si>
    <r>
      <t>r</t>
    </r>
    <r>
      <rPr>
        <b/>
        <sz val="10"/>
        <rFont val="Arial"/>
        <family val="2"/>
      </rPr>
      <t>F</t>
    </r>
  </si>
  <si>
    <r>
      <t>r</t>
    </r>
    <r>
      <rPr>
        <sz val="10"/>
        <rFont val="Arial"/>
        <family val="0"/>
      </rPr>
      <t>F/m</t>
    </r>
  </si>
  <si>
    <t>d</t>
  </si>
  <si>
    <r>
      <t>r</t>
    </r>
    <r>
      <rPr>
        <sz val="10"/>
        <rFont val="Arial"/>
        <family val="2"/>
      </rPr>
      <t>F/m</t>
    </r>
  </si>
  <si>
    <t>Número de hilos del sombrero</t>
  </si>
  <si>
    <t>Diámetro de los hilos (m/m)</t>
  </si>
  <si>
    <t>Angulo  hilos /torre (grados)</t>
  </si>
  <si>
    <t>En estas condiciones óptimas,</t>
  </si>
  <si>
    <r>
      <t>r</t>
    </r>
    <r>
      <rPr>
        <sz val="10"/>
        <rFont val="Arial"/>
        <family val="0"/>
      </rPr>
      <t>F</t>
    </r>
  </si>
  <si>
    <t>Con la longitud actual de los hilos</t>
  </si>
  <si>
    <r>
      <t>r</t>
    </r>
    <r>
      <rPr>
        <b/>
        <sz val="10"/>
        <color indexed="10"/>
        <rFont val="Arial"/>
        <family val="2"/>
      </rPr>
      <t>F</t>
    </r>
  </si>
  <si>
    <t xml:space="preserve">en lugar de los </t>
  </si>
  <si>
    <t>que figuran como dato de entrada</t>
  </si>
  <si>
    <t>CALCULO DE LA CAPACIDAD DE UN SOMBRERO CAPACITIVO "UMBRELLA"</t>
  </si>
  <si>
    <t>react sombrero</t>
  </si>
  <si>
    <t>Zo torre</t>
  </si>
  <si>
    <t>H'</t>
  </si>
  <si>
    <t>rad</t>
  </si>
  <si>
    <t>Capac. Torre</t>
  </si>
  <si>
    <t>Diametro torre</t>
  </si>
  <si>
    <t>Capacidad total de "x"</t>
  </si>
  <si>
    <t>Capacidad por unidad de longitud de un hilo "x"</t>
  </si>
  <si>
    <t>Capacidad óptima del sombrero</t>
  </si>
  <si>
    <t>Capacidad por unidad de longitud de un hilo actual</t>
  </si>
  <si>
    <t>Long hilo</t>
  </si>
  <si>
    <t>F(h)</t>
  </si>
  <si>
    <t>Frecuencia (MHz)</t>
  </si>
  <si>
    <t>Frec</t>
  </si>
  <si>
    <t>l</t>
  </si>
  <si>
    <t>Capacidad total</t>
  </si>
  <si>
    <t>React. Total</t>
  </si>
  <si>
    <t>Altura total</t>
  </si>
  <si>
    <r>
      <t>Ht/</t>
    </r>
    <r>
      <rPr>
        <sz val="10"/>
        <rFont val="Symbol"/>
        <family val="1"/>
      </rPr>
      <t>l</t>
    </r>
  </si>
  <si>
    <t>Rr</t>
  </si>
  <si>
    <t>W</t>
  </si>
  <si>
    <t>Capacidad de la torre</t>
  </si>
  <si>
    <t>Resistencia radiación</t>
  </si>
  <si>
    <t>D (d/H)</t>
  </si>
  <si>
    <t>X actual (l/H)</t>
  </si>
  <si>
    <t xml:space="preserve">Reactancia entrada </t>
  </si>
  <si>
    <t>La reactancia de la carga capacitiva</t>
  </si>
  <si>
    <t xml:space="preserve">Para minimizar el efecto de blindaje de los hilos a la torre y optimizar la carga, la longitud de los hilos, debería ser de </t>
  </si>
  <si>
    <t>Datos adicionales</t>
  </si>
  <si>
    <t>Altura eléctrica total</t>
  </si>
  <si>
    <t>Altura física de la torre (mts)</t>
  </si>
  <si>
    <t>Radio de la torre (mts)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</si>
</sst>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23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right"/>
    </xf>
    <xf numFmtId="0" fontId="10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25" xfId="0" applyFill="1" applyBorder="1" applyAlignment="1">
      <alignment horizontal="right"/>
    </xf>
    <xf numFmtId="1" fontId="0" fillId="33" borderId="26" xfId="0" applyNumberForma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26" xfId="0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33" borderId="28" xfId="0" applyFill="1" applyBorder="1" applyAlignment="1">
      <alignment horizontal="right"/>
    </xf>
    <xf numFmtId="0" fontId="0" fillId="0" borderId="29" xfId="0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8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2" fontId="0" fillId="34" borderId="0" xfId="0" applyNumberFormat="1" applyFill="1" applyBorder="1" applyAlignment="1">
      <alignment/>
    </xf>
    <xf numFmtId="2" fontId="13" fillId="34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26" xfId="0" applyNumberFormat="1" applyFon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0" fillId="0" borderId="0" xfId="0" applyNumberFormat="1" applyAlignment="1">
      <alignment/>
    </xf>
    <xf numFmtId="0" fontId="7" fillId="33" borderId="3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3" xfId="0" applyFont="1" applyFill="1" applyBorder="1" applyAlignment="1">
      <alignment horizontal="right"/>
    </xf>
    <xf numFmtId="164" fontId="12" fillId="34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33" borderId="35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48" fillId="34" borderId="36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3" borderId="38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33" borderId="35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8" fillId="33" borderId="2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justify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66675</xdr:rowOff>
    </xdr:from>
    <xdr:to>
      <xdr:col>7</xdr:col>
      <xdr:colOff>733425</xdr:colOff>
      <xdr:row>10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47675" y="390525"/>
          <a:ext cx="56197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programa calcula la resistencia de radiación y la reactancia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entrada de una antena vertical tipo umbrella además de otros datos adicionales que son de interés, a partir de las características de la umbrella en cuanto a número de hilos, si diámetro, su ángulo con el radiador vertical y su longitud. Ademas, en aras de optimizar el conjunto, examina esta longitud e informa al usuario de cual es la longitud óptima para el mejor rendimiento de la antena.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K13" sqref="K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O40"/>
  <sheetViews>
    <sheetView showGridLines="0" zoomScalePageLayoutView="0" workbookViewId="0" topLeftCell="A10">
      <selection activeCell="G8" sqref="G8"/>
    </sheetView>
  </sheetViews>
  <sheetFormatPr defaultColWidth="11.421875" defaultRowHeight="12.75"/>
  <cols>
    <col min="1" max="1" width="4.57421875" style="0" customWidth="1"/>
    <col min="2" max="2" width="2.57421875" style="0" customWidth="1"/>
    <col min="3" max="3" width="33.57421875" style="0" customWidth="1"/>
    <col min="4" max="4" width="6.421875" style="0" customWidth="1"/>
    <col min="5" max="5" width="5.7109375" style="0" customWidth="1"/>
    <col min="6" max="6" width="1.7109375" style="0" customWidth="1"/>
    <col min="7" max="7" width="13.00390625" style="0" customWidth="1"/>
    <col min="8" max="8" width="5.28125" style="0" customWidth="1"/>
    <col min="9" max="9" width="5.140625" style="0" customWidth="1"/>
    <col min="10" max="10" width="8.140625" style="65" customWidth="1"/>
    <col min="11" max="11" width="4.7109375" style="0" customWidth="1"/>
    <col min="12" max="12" width="5.140625" style="0" customWidth="1"/>
    <col min="14" max="14" width="2.8515625" style="0" customWidth="1"/>
    <col min="15" max="15" width="1.7109375" style="0" customWidth="1"/>
  </cols>
  <sheetData>
    <row r="1" spans="2:15" ht="14.25" thickBot="1" thickTop="1">
      <c r="B1" s="25"/>
      <c r="C1" s="26"/>
      <c r="D1" s="26"/>
      <c r="E1" s="26"/>
      <c r="F1" s="26"/>
      <c r="G1" s="26"/>
      <c r="H1" s="26"/>
      <c r="I1" s="26"/>
      <c r="J1" s="56"/>
      <c r="K1" s="26"/>
      <c r="L1" s="26"/>
      <c r="M1" s="26"/>
      <c r="N1" s="26"/>
      <c r="O1" s="27"/>
    </row>
    <row r="2" spans="2:15" ht="12.75">
      <c r="B2" s="32"/>
      <c r="C2" s="89" t="s">
        <v>31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31"/>
    </row>
    <row r="3" spans="2:15" ht="13.5" thickBot="1">
      <c r="B3" s="32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31"/>
    </row>
    <row r="4" spans="2:15" ht="12.75">
      <c r="B4" s="32"/>
      <c r="C4" s="51"/>
      <c r="D4" s="51"/>
      <c r="E4" s="51"/>
      <c r="F4" s="51"/>
      <c r="G4" s="51"/>
      <c r="H4" s="51"/>
      <c r="I4" s="51"/>
      <c r="J4" s="57"/>
      <c r="K4" s="51"/>
      <c r="L4" s="51"/>
      <c r="M4" s="51"/>
      <c r="N4" s="51"/>
      <c r="O4" s="31"/>
    </row>
    <row r="5" spans="2:15" ht="12.75">
      <c r="B5" s="32"/>
      <c r="C5" s="51"/>
      <c r="D5" s="51"/>
      <c r="E5" s="51"/>
      <c r="F5" s="51"/>
      <c r="G5" s="51"/>
      <c r="H5" s="51"/>
      <c r="I5" s="51"/>
      <c r="J5" s="57"/>
      <c r="K5" s="51"/>
      <c r="L5" s="51"/>
      <c r="M5" s="51"/>
      <c r="N5" s="51"/>
      <c r="O5" s="31"/>
    </row>
    <row r="6" spans="2:15" ht="13.5" thickBot="1">
      <c r="B6" s="32"/>
      <c r="C6" s="51"/>
      <c r="D6" s="51"/>
      <c r="E6" s="51"/>
      <c r="F6" s="51"/>
      <c r="G6" s="51"/>
      <c r="H6" s="51"/>
      <c r="I6" s="51"/>
      <c r="J6" s="57"/>
      <c r="K6" s="51"/>
      <c r="L6" s="51"/>
      <c r="M6" s="51"/>
      <c r="N6" s="51"/>
      <c r="O6" s="31"/>
    </row>
    <row r="7" spans="2:15" ht="12.75">
      <c r="B7" s="32"/>
      <c r="C7" s="50" t="s">
        <v>44</v>
      </c>
      <c r="D7" s="76">
        <v>7.1</v>
      </c>
      <c r="E7" s="28"/>
      <c r="F7" s="28"/>
      <c r="G7" s="28"/>
      <c r="H7" s="28"/>
      <c r="I7" s="28"/>
      <c r="J7" s="58"/>
      <c r="K7" s="28"/>
      <c r="L7" s="28"/>
      <c r="M7" s="28"/>
      <c r="N7" s="28"/>
      <c r="O7" s="31"/>
    </row>
    <row r="8" spans="2:15" ht="12.75">
      <c r="B8" s="32"/>
      <c r="C8" s="49" t="s">
        <v>22</v>
      </c>
      <c r="D8" s="29">
        <v>6</v>
      </c>
      <c r="E8" s="30"/>
      <c r="F8" s="30"/>
      <c r="G8" s="30"/>
      <c r="H8" s="30"/>
      <c r="I8" s="30"/>
      <c r="J8" s="59"/>
      <c r="K8" s="30"/>
      <c r="L8" s="30"/>
      <c r="M8" s="30"/>
      <c r="N8" s="30"/>
      <c r="O8" s="31"/>
    </row>
    <row r="9" spans="2:15" ht="12.75">
      <c r="B9" s="32"/>
      <c r="C9" s="24" t="s">
        <v>5</v>
      </c>
      <c r="D9" s="29">
        <v>1.5</v>
      </c>
      <c r="E9" s="30"/>
      <c r="F9" s="30"/>
      <c r="G9" s="30"/>
      <c r="H9" s="30"/>
      <c r="I9" s="30"/>
      <c r="J9" s="59"/>
      <c r="K9" s="30"/>
      <c r="L9" s="30"/>
      <c r="M9" s="30"/>
      <c r="N9" s="30"/>
      <c r="O9" s="31"/>
    </row>
    <row r="10" spans="2:15" ht="12.75">
      <c r="B10" s="32"/>
      <c r="C10" s="24" t="s">
        <v>23</v>
      </c>
      <c r="D10" s="29">
        <v>1.8</v>
      </c>
      <c r="E10" s="30"/>
      <c r="F10" s="30"/>
      <c r="G10" s="30"/>
      <c r="H10" s="30"/>
      <c r="I10" s="30"/>
      <c r="J10" s="59"/>
      <c r="K10" s="30"/>
      <c r="L10" s="30"/>
      <c r="M10" s="30"/>
      <c r="N10" s="30"/>
      <c r="O10" s="31"/>
    </row>
    <row r="11" spans="2:15" ht="12.75">
      <c r="B11" s="32"/>
      <c r="C11" s="24" t="s">
        <v>24</v>
      </c>
      <c r="D11" s="29">
        <v>45</v>
      </c>
      <c r="E11" s="30"/>
      <c r="F11" s="30"/>
      <c r="G11" s="30"/>
      <c r="H11" s="30"/>
      <c r="I11" s="30"/>
      <c r="J11" s="59"/>
      <c r="K11" s="30"/>
      <c r="L11" s="30"/>
      <c r="M11" s="30"/>
      <c r="N11" s="30"/>
      <c r="O11" s="31"/>
    </row>
    <row r="12" spans="2:15" ht="12.75">
      <c r="B12" s="32"/>
      <c r="C12" s="71" t="s">
        <v>62</v>
      </c>
      <c r="D12" s="29">
        <v>6</v>
      </c>
      <c r="E12" s="30"/>
      <c r="F12" s="30"/>
      <c r="G12" s="30"/>
      <c r="H12" s="30"/>
      <c r="I12" s="30"/>
      <c r="J12" s="59"/>
      <c r="K12" s="30"/>
      <c r="L12" s="30"/>
      <c r="M12" s="30"/>
      <c r="N12" s="30"/>
      <c r="O12" s="31"/>
    </row>
    <row r="13" spans="2:15" ht="13.5" thickBot="1">
      <c r="B13" s="32"/>
      <c r="C13" s="75" t="s">
        <v>63</v>
      </c>
      <c r="D13" s="29">
        <v>0.0175</v>
      </c>
      <c r="E13" s="30"/>
      <c r="F13" s="30"/>
      <c r="G13" s="30"/>
      <c r="H13" s="30"/>
      <c r="I13" s="30"/>
      <c r="J13" s="59"/>
      <c r="K13" s="30"/>
      <c r="L13" s="30"/>
      <c r="M13" s="30"/>
      <c r="N13" s="30"/>
      <c r="O13" s="31"/>
    </row>
    <row r="14" spans="2:15" ht="12.75">
      <c r="B14" s="32"/>
      <c r="C14" s="30"/>
      <c r="D14" s="30"/>
      <c r="E14" s="30"/>
      <c r="F14" s="30"/>
      <c r="G14" s="30"/>
      <c r="H14" s="30"/>
      <c r="I14" s="30"/>
      <c r="J14" s="60"/>
      <c r="K14" s="30"/>
      <c r="L14" s="30"/>
      <c r="M14" s="30"/>
      <c r="N14" s="30"/>
      <c r="O14" s="31"/>
    </row>
    <row r="15" spans="2:15" ht="12.75">
      <c r="B15" s="32"/>
      <c r="C15" s="101" t="s">
        <v>59</v>
      </c>
      <c r="D15" s="30"/>
      <c r="E15" s="30"/>
      <c r="F15" s="30"/>
      <c r="G15" s="30"/>
      <c r="H15" s="30"/>
      <c r="I15" s="30"/>
      <c r="J15" s="59"/>
      <c r="K15" s="30"/>
      <c r="L15" s="30"/>
      <c r="M15" s="30"/>
      <c r="N15" s="30"/>
      <c r="O15" s="31"/>
    </row>
    <row r="16" spans="2:15" ht="12.75">
      <c r="B16" s="32"/>
      <c r="C16" s="101"/>
      <c r="D16" s="30"/>
      <c r="E16" s="30"/>
      <c r="F16" s="30"/>
      <c r="G16" s="30"/>
      <c r="H16" s="30"/>
      <c r="I16" s="30"/>
      <c r="J16" s="59"/>
      <c r="K16" s="30"/>
      <c r="L16" s="30"/>
      <c r="M16" s="30"/>
      <c r="N16" s="30"/>
      <c r="O16" s="31"/>
    </row>
    <row r="17" spans="2:15" ht="12.75">
      <c r="B17" s="32"/>
      <c r="C17" s="101"/>
      <c r="D17" s="35">
        <f>Calculos!I11</f>
        <v>2.0798183995551702</v>
      </c>
      <c r="E17" s="30" t="s">
        <v>17</v>
      </c>
      <c r="F17" s="30"/>
      <c r="G17" s="30" t="s">
        <v>29</v>
      </c>
      <c r="H17" s="72">
        <f>D9</f>
        <v>1.5</v>
      </c>
      <c r="I17" s="30" t="s">
        <v>17</v>
      </c>
      <c r="J17" s="59" t="s">
        <v>30</v>
      </c>
      <c r="K17" s="30"/>
      <c r="L17" s="30"/>
      <c r="M17" s="30"/>
      <c r="N17" s="30"/>
      <c r="O17" s="31"/>
    </row>
    <row r="18" spans="2:15" ht="12.75">
      <c r="B18" s="32"/>
      <c r="C18" s="30"/>
      <c r="D18" s="30"/>
      <c r="E18" s="30"/>
      <c r="F18" s="30"/>
      <c r="G18" s="30"/>
      <c r="H18" s="30"/>
      <c r="I18" s="30"/>
      <c r="J18" s="59"/>
      <c r="K18" s="30"/>
      <c r="L18" s="30"/>
      <c r="M18" s="30"/>
      <c r="N18" s="30"/>
      <c r="O18" s="31"/>
    </row>
    <row r="19" spans="2:15" ht="13.5" thickBot="1">
      <c r="B19" s="32"/>
      <c r="C19" s="30"/>
      <c r="D19" s="30"/>
      <c r="E19" s="30"/>
      <c r="F19" s="30"/>
      <c r="G19" s="30"/>
      <c r="H19" s="30"/>
      <c r="I19" s="30"/>
      <c r="J19" s="59"/>
      <c r="K19" s="30"/>
      <c r="L19" s="30"/>
      <c r="M19" s="30"/>
      <c r="N19" s="30"/>
      <c r="O19" s="31"/>
    </row>
    <row r="20" spans="2:15" ht="12.75">
      <c r="B20" s="32"/>
      <c r="C20" s="36" t="s">
        <v>25</v>
      </c>
      <c r="D20" s="18"/>
      <c r="E20" s="19"/>
      <c r="F20" s="18"/>
      <c r="G20" s="98" t="s">
        <v>27</v>
      </c>
      <c r="H20" s="99"/>
      <c r="I20" s="99"/>
      <c r="J20" s="99"/>
      <c r="K20" s="100"/>
      <c r="L20" s="30"/>
      <c r="M20" s="30"/>
      <c r="N20" s="30"/>
      <c r="O20" s="31"/>
    </row>
    <row r="21" spans="2:15" ht="12.75">
      <c r="B21" s="32"/>
      <c r="C21" s="37"/>
      <c r="D21" s="20"/>
      <c r="E21" s="21"/>
      <c r="F21" s="20"/>
      <c r="G21" s="37"/>
      <c r="H21" s="20"/>
      <c r="I21" s="20"/>
      <c r="J21" s="61"/>
      <c r="K21" s="21"/>
      <c r="L21" s="30"/>
      <c r="M21" s="30"/>
      <c r="N21" s="30"/>
      <c r="O21" s="31"/>
    </row>
    <row r="22" spans="2:15" ht="12.75">
      <c r="B22" s="32"/>
      <c r="C22" s="38" t="s">
        <v>9</v>
      </c>
      <c r="D22" s="23">
        <f>Calculos!E16</f>
        <v>6.479315882020912</v>
      </c>
      <c r="E22" s="39" t="s">
        <v>26</v>
      </c>
      <c r="F22" s="54"/>
      <c r="G22" s="95" t="s">
        <v>9</v>
      </c>
      <c r="H22" s="79"/>
      <c r="I22" s="79"/>
      <c r="J22" s="73">
        <f>Calculos!O13</f>
        <v>3.354615007467774</v>
      </c>
      <c r="K22" s="40" t="s">
        <v>28</v>
      </c>
      <c r="L22" s="30"/>
      <c r="M22" s="30"/>
      <c r="N22" s="30"/>
      <c r="O22" s="31"/>
    </row>
    <row r="23" spans="2:15" ht="13.5" thickBot="1">
      <c r="B23" s="32"/>
      <c r="C23" s="41" t="s">
        <v>10</v>
      </c>
      <c r="D23" s="42">
        <f>Calculos!E17</f>
        <v>38.87589529212547</v>
      </c>
      <c r="E23" s="43" t="s">
        <v>26</v>
      </c>
      <c r="F23" s="54"/>
      <c r="G23" s="96" t="s">
        <v>10</v>
      </c>
      <c r="H23" s="97"/>
      <c r="I23" s="97"/>
      <c r="J23" s="74">
        <f>Calculos!O14</f>
        <v>20.12769004480664</v>
      </c>
      <c r="K23" s="22" t="s">
        <v>28</v>
      </c>
      <c r="L23" s="30"/>
      <c r="M23" s="30"/>
      <c r="N23" s="30"/>
      <c r="O23" s="31"/>
    </row>
    <row r="24" spans="2:15" ht="12.75">
      <c r="B24" s="32"/>
      <c r="C24" s="38" t="s">
        <v>58</v>
      </c>
      <c r="D24" s="23">
        <f>1000000/2/PI()/D7/D23</f>
        <v>576.608950081546</v>
      </c>
      <c r="E24" s="54"/>
      <c r="F24" s="54"/>
      <c r="G24" s="78" t="s">
        <v>53</v>
      </c>
      <c r="H24" s="79"/>
      <c r="I24" s="79"/>
      <c r="J24" s="62">
        <f>Calculos!G8</f>
        <v>63.14327906278376</v>
      </c>
      <c r="K24" s="66" t="s">
        <v>11</v>
      </c>
      <c r="L24" s="80" t="s">
        <v>60</v>
      </c>
      <c r="M24" s="81"/>
      <c r="N24" s="30"/>
      <c r="O24" s="31"/>
    </row>
    <row r="25" spans="2:15" ht="12.75">
      <c r="B25" s="32"/>
      <c r="C25" s="38"/>
      <c r="D25" s="23"/>
      <c r="E25" s="54"/>
      <c r="F25" s="54"/>
      <c r="G25" s="78" t="s">
        <v>47</v>
      </c>
      <c r="H25" s="79"/>
      <c r="I25" s="79"/>
      <c r="J25" s="62">
        <f>Calculos!G2</f>
        <v>83.2709691075904</v>
      </c>
      <c r="K25" s="66" t="s">
        <v>11</v>
      </c>
      <c r="L25" s="82"/>
      <c r="M25" s="83"/>
      <c r="N25" s="30"/>
      <c r="O25" s="31"/>
    </row>
    <row r="26" spans="2:15" ht="12.75">
      <c r="B26" s="32"/>
      <c r="C26" s="38"/>
      <c r="D26" s="23"/>
      <c r="E26" s="54"/>
      <c r="F26" s="54"/>
      <c r="G26" s="88" t="s">
        <v>61</v>
      </c>
      <c r="H26" s="79"/>
      <c r="I26" s="79"/>
      <c r="J26" s="62">
        <f>Calculos!G4</f>
        <v>5.979959152062394</v>
      </c>
      <c r="K26" s="67" t="s">
        <v>17</v>
      </c>
      <c r="L26" s="82"/>
      <c r="M26" s="83"/>
      <c r="N26" s="30"/>
      <c r="O26" s="31"/>
    </row>
    <row r="27" spans="2:15" ht="12.75">
      <c r="B27" s="32"/>
      <c r="C27" s="38"/>
      <c r="D27" s="23"/>
      <c r="E27" s="54"/>
      <c r="F27" s="54"/>
      <c r="G27" s="78" t="s">
        <v>50</v>
      </c>
      <c r="H27" s="79"/>
      <c r="I27" s="79"/>
      <c r="J27" s="62">
        <f>Calculos!I4</f>
        <v>0.1415256999321433</v>
      </c>
      <c r="K27" s="66" t="s">
        <v>46</v>
      </c>
      <c r="L27" s="82"/>
      <c r="M27" s="83"/>
      <c r="N27" s="30"/>
      <c r="O27" s="31"/>
    </row>
    <row r="28" spans="2:15" ht="12.75">
      <c r="B28" s="32"/>
      <c r="C28" s="38"/>
      <c r="D28" s="23"/>
      <c r="E28" s="54"/>
      <c r="F28" s="54"/>
      <c r="G28" s="78" t="s">
        <v>54</v>
      </c>
      <c r="H28" s="79"/>
      <c r="I28" s="79"/>
      <c r="J28" s="62">
        <f>Calculos!I5</f>
        <v>8.011809496513228</v>
      </c>
      <c r="K28" s="66" t="s">
        <v>52</v>
      </c>
      <c r="L28" s="82"/>
      <c r="M28" s="83"/>
      <c r="N28" s="30"/>
      <c r="O28" s="31"/>
    </row>
    <row r="29" spans="2:15" ht="12.75">
      <c r="B29" s="32"/>
      <c r="C29" s="38"/>
      <c r="D29" s="23"/>
      <c r="F29" s="70"/>
      <c r="G29" s="86" t="s">
        <v>57</v>
      </c>
      <c r="H29" s="87"/>
      <c r="I29" s="87"/>
      <c r="J29" s="68">
        <f>-1000000/2/PI()/D7/J25</f>
        <v>-269.19572821243025</v>
      </c>
      <c r="K29" s="69" t="s">
        <v>52</v>
      </c>
      <c r="L29" s="84"/>
      <c r="M29" s="85"/>
      <c r="N29" s="30"/>
      <c r="O29" s="31"/>
    </row>
    <row r="30" spans="2:15" ht="13.5" thickBot="1">
      <c r="B30" s="32"/>
      <c r="C30" s="41"/>
      <c r="D30" s="42"/>
      <c r="E30" s="55"/>
      <c r="F30" s="55"/>
      <c r="G30" s="45"/>
      <c r="H30" s="45"/>
      <c r="I30" s="45"/>
      <c r="J30" s="63"/>
      <c r="K30" s="22"/>
      <c r="L30" s="30"/>
      <c r="M30" s="30"/>
      <c r="N30" s="30"/>
      <c r="O30" s="31"/>
    </row>
    <row r="31" spans="2:15" ht="13.5" thickBot="1">
      <c r="B31" s="33"/>
      <c r="C31" s="34"/>
      <c r="D31" s="34"/>
      <c r="E31" s="34"/>
      <c r="F31" s="34"/>
      <c r="G31" s="34"/>
      <c r="H31" s="34"/>
      <c r="I31" s="34"/>
      <c r="J31" s="64"/>
      <c r="K31" s="34"/>
      <c r="L31" s="34"/>
      <c r="M31" s="34"/>
      <c r="N31" s="34"/>
      <c r="O31" s="44"/>
    </row>
    <row r="32" ht="13.5" thickTop="1"/>
    <row r="33" ht="12.75">
      <c r="G33" s="65"/>
    </row>
    <row r="34" ht="12.75">
      <c r="G34" s="65"/>
    </row>
    <row r="35" ht="12.75">
      <c r="G35" s="65"/>
    </row>
    <row r="36" ht="12.75">
      <c r="G36" s="65"/>
    </row>
    <row r="37" ht="12.75">
      <c r="G37" s="65"/>
    </row>
    <row r="38" spans="7:8" ht="12.75">
      <c r="G38" s="65"/>
      <c r="H38" s="52"/>
    </row>
    <row r="40" spans="4:7" ht="12.75">
      <c r="D40" s="77"/>
      <c r="E40" s="77"/>
      <c r="F40" s="77"/>
      <c r="G40" s="14"/>
    </row>
  </sheetData>
  <sheetProtection/>
  <mergeCells count="13">
    <mergeCell ref="C2:N3"/>
    <mergeCell ref="G22:I22"/>
    <mergeCell ref="G23:I23"/>
    <mergeCell ref="G20:K20"/>
    <mergeCell ref="C15:C17"/>
    <mergeCell ref="D40:F40"/>
    <mergeCell ref="G28:I28"/>
    <mergeCell ref="G24:I24"/>
    <mergeCell ref="L24:M29"/>
    <mergeCell ref="G29:I29"/>
    <mergeCell ref="G25:I25"/>
    <mergeCell ref="G26:I26"/>
    <mergeCell ref="G27:I27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Q121"/>
  <sheetViews>
    <sheetView zoomScalePageLayoutView="0" workbookViewId="0" topLeftCell="A73">
      <selection activeCell="C10" sqref="C10"/>
    </sheetView>
  </sheetViews>
  <sheetFormatPr defaultColWidth="11.421875" defaultRowHeight="12.75"/>
  <cols>
    <col min="2" max="2" width="13.57421875" style="0" customWidth="1"/>
    <col min="3" max="3" width="8.8515625" style="0" customWidth="1"/>
    <col min="4" max="4" width="21.140625" style="0" customWidth="1"/>
    <col min="5" max="5" width="5.28125" style="0" customWidth="1"/>
    <col min="6" max="6" width="13.57421875" style="0" customWidth="1"/>
    <col min="7" max="7" width="6.57421875" style="0" customWidth="1"/>
    <col min="8" max="8" width="7.7109375" style="0" customWidth="1"/>
    <col min="9" max="9" width="8.28125" style="0" customWidth="1"/>
    <col min="10" max="10" width="6.140625" style="0" customWidth="1"/>
    <col min="11" max="11" width="3.140625" style="0" customWidth="1"/>
    <col min="12" max="12" width="1.28515625" style="0" customWidth="1"/>
    <col min="13" max="13" width="1.7109375" style="0" customWidth="1"/>
    <col min="14" max="14" width="21.00390625" style="0" customWidth="1"/>
    <col min="17" max="17" width="14.00390625" style="0" customWidth="1"/>
  </cols>
  <sheetData>
    <row r="2" spans="6:7" ht="12.75">
      <c r="F2" t="s">
        <v>47</v>
      </c>
      <c r="G2">
        <f>O14+G8</f>
        <v>83.2709691075904</v>
      </c>
    </row>
    <row r="3" spans="2:7" ht="12.75">
      <c r="B3" t="s">
        <v>45</v>
      </c>
      <c r="C3" s="2">
        <f>Datos!D7</f>
        <v>7.1</v>
      </c>
      <c r="F3" t="s">
        <v>48</v>
      </c>
      <c r="G3">
        <f>1000000/2/PI()/C3/G2</f>
        <v>269.19572821243025</v>
      </c>
    </row>
    <row r="4" spans="2:16" ht="12.75">
      <c r="B4" s="16" t="s">
        <v>46</v>
      </c>
      <c r="C4">
        <f>300/C3</f>
        <v>42.25352112676057</v>
      </c>
      <c r="F4" s="52" t="s">
        <v>49</v>
      </c>
      <c r="G4" s="53">
        <f>ATAN(G9/G3)/(2*PI()/C4)</f>
        <v>5.979959152062394</v>
      </c>
      <c r="H4" t="s">
        <v>50</v>
      </c>
      <c r="I4">
        <f>G4/C4</f>
        <v>0.1415256999321433</v>
      </c>
      <c r="N4" t="s">
        <v>20</v>
      </c>
      <c r="O4">
        <f>C7/1000</f>
        <v>0.0018</v>
      </c>
      <c r="P4" t="s">
        <v>17</v>
      </c>
    </row>
    <row r="5" spans="1:15" ht="12.75">
      <c r="A5" s="105" t="s">
        <v>4</v>
      </c>
      <c r="B5" s="105"/>
      <c r="C5" s="2">
        <f>Datos!D8</f>
        <v>6</v>
      </c>
      <c r="F5" s="52" t="s">
        <v>34</v>
      </c>
      <c r="G5">
        <f>G4-C9</f>
        <v>-0.020040847937606188</v>
      </c>
      <c r="H5" t="s">
        <v>51</v>
      </c>
      <c r="I5">
        <f>400*(I4)^2</f>
        <v>8.011809496513228</v>
      </c>
      <c r="J5" s="16" t="s">
        <v>52</v>
      </c>
      <c r="N5" t="s">
        <v>55</v>
      </c>
      <c r="O5">
        <f>O4/C9</f>
        <v>0.0003</v>
      </c>
    </row>
    <row r="6" spans="1:3" ht="12.75">
      <c r="A6" s="105" t="s">
        <v>5</v>
      </c>
      <c r="B6" s="105"/>
      <c r="C6" s="2">
        <f>Datos!D9</f>
        <v>1.5</v>
      </c>
    </row>
    <row r="7" spans="1:3" ht="12.75">
      <c r="A7" s="105" t="s">
        <v>6</v>
      </c>
      <c r="B7" s="105"/>
      <c r="C7" s="2">
        <f>Datos!D10</f>
        <v>1.8</v>
      </c>
    </row>
    <row r="8" spans="1:7" ht="12.75">
      <c r="A8" s="105" t="s">
        <v>8</v>
      </c>
      <c r="B8" s="105"/>
      <c r="C8" s="2">
        <f>Datos!D11</f>
        <v>45</v>
      </c>
      <c r="D8" s="3">
        <f>C8*PI()/180</f>
        <v>0.7853981633974483</v>
      </c>
      <c r="E8" t="s">
        <v>35</v>
      </c>
      <c r="F8" t="s">
        <v>36</v>
      </c>
      <c r="G8">
        <f>24.15*C9/LOG(1.15*C9/C10)</f>
        <v>63.14327906278376</v>
      </c>
    </row>
    <row r="9" spans="1:15" ht="12.75">
      <c r="A9" s="105" t="s">
        <v>7</v>
      </c>
      <c r="B9" s="105"/>
      <c r="C9" s="2">
        <f>Datos!D12</f>
        <v>6</v>
      </c>
      <c r="F9" t="s">
        <v>33</v>
      </c>
      <c r="G9">
        <f>60*(LN(4*C9/C10)-1)</f>
        <v>331.8276628704401</v>
      </c>
      <c r="N9" t="s">
        <v>56</v>
      </c>
      <c r="O9">
        <f>C6/C9</f>
        <v>0.25</v>
      </c>
    </row>
    <row r="10" spans="2:14" ht="12.75">
      <c r="B10" t="s">
        <v>37</v>
      </c>
      <c r="C10" s="2">
        <f>Datos!D13*2</f>
        <v>0.035</v>
      </c>
      <c r="N10" s="104" t="s">
        <v>41</v>
      </c>
    </row>
    <row r="11" spans="2:16" ht="12.75">
      <c r="B11" t="s">
        <v>3</v>
      </c>
      <c r="C11">
        <f>C7/C9/1000</f>
        <v>0.0003</v>
      </c>
      <c r="F11" s="48" t="s">
        <v>12</v>
      </c>
      <c r="G11">
        <f>(SQRT(1+C5/COS(D8))-1)/C5</f>
        <v>0.3466363999258617</v>
      </c>
      <c r="H11" s="17" t="s">
        <v>16</v>
      </c>
      <c r="I11">
        <f>C9*G11</f>
        <v>2.0798183995551702</v>
      </c>
      <c r="J11" t="s">
        <v>17</v>
      </c>
      <c r="N11" s="104"/>
      <c r="O11">
        <f>SUM(Q21:Q120)</f>
        <v>2.236410004978516</v>
      </c>
      <c r="P11" s="16" t="s">
        <v>21</v>
      </c>
    </row>
    <row r="12" spans="1:5" ht="12.75">
      <c r="A12" s="5"/>
      <c r="B12" s="2"/>
      <c r="E12" s="8"/>
    </row>
    <row r="13" spans="1:15" ht="12.75">
      <c r="A13" s="5"/>
      <c r="B13" s="2"/>
      <c r="D13" s="102" t="s">
        <v>39</v>
      </c>
      <c r="E13" s="8"/>
      <c r="N13" t="s">
        <v>9</v>
      </c>
      <c r="O13">
        <f>O11*C6</f>
        <v>3.354615007467774</v>
      </c>
    </row>
    <row r="14" spans="1:15" ht="12.75">
      <c r="A14" s="6" t="s">
        <v>0</v>
      </c>
      <c r="B14" s="3">
        <f>$G$11/100</f>
        <v>0.003466363999258617</v>
      </c>
      <c r="D14" s="102"/>
      <c r="E14" s="1">
        <f>SUM(G21:G120)</f>
        <v>3.115327705249027</v>
      </c>
      <c r="F14" s="16" t="s">
        <v>19</v>
      </c>
      <c r="N14" t="s">
        <v>10</v>
      </c>
      <c r="O14" s="1">
        <f>O13*C5</f>
        <v>20.12769004480664</v>
      </c>
    </row>
    <row r="15" spans="1:15" ht="12.75">
      <c r="A15" s="6"/>
      <c r="B15" s="3"/>
      <c r="E15" s="1"/>
      <c r="N15" t="s">
        <v>32</v>
      </c>
      <c r="O15">
        <f>1000000/2/PI()/C3/O14</f>
        <v>1113.6990443499215</v>
      </c>
    </row>
    <row r="16" spans="1:6" ht="12.75">
      <c r="A16" s="6"/>
      <c r="B16" s="3" t="s">
        <v>9</v>
      </c>
      <c r="D16" s="14" t="s">
        <v>38</v>
      </c>
      <c r="E16">
        <f>E14*I11</f>
        <v>6.479315882020912</v>
      </c>
      <c r="F16" s="15" t="s">
        <v>18</v>
      </c>
    </row>
    <row r="17" spans="1:6" ht="12.75">
      <c r="A17" s="6"/>
      <c r="B17" s="103" t="s">
        <v>40</v>
      </c>
      <c r="C17" s="103"/>
      <c r="D17" s="103"/>
      <c r="E17" s="10">
        <f>E16*C5</f>
        <v>38.87589529212547</v>
      </c>
      <c r="F17" s="10" t="s">
        <v>11</v>
      </c>
    </row>
    <row r="18" spans="1:5" ht="12.75">
      <c r="A18" s="6"/>
      <c r="B18" s="3"/>
      <c r="E18" s="1"/>
    </row>
    <row r="19" spans="1:5" ht="12.75">
      <c r="A19" s="6"/>
      <c r="B19" s="3"/>
      <c r="E19" s="1"/>
    </row>
    <row r="20" spans="1:17" ht="13.5" thickBot="1">
      <c r="A20" s="47" t="s">
        <v>1</v>
      </c>
      <c r="B20" s="4" t="s">
        <v>2</v>
      </c>
      <c r="C20" s="12" t="s">
        <v>13</v>
      </c>
      <c r="D20" s="12" t="s">
        <v>14</v>
      </c>
      <c r="E20" s="12"/>
      <c r="F20" s="12"/>
      <c r="G20" s="12" t="s">
        <v>15</v>
      </c>
      <c r="H20" s="11"/>
      <c r="I20" s="11"/>
      <c r="J20" s="4"/>
      <c r="K20" s="4"/>
      <c r="L20" s="4"/>
      <c r="M20" s="4"/>
      <c r="N20" s="46" t="s">
        <v>42</v>
      </c>
      <c r="O20" s="46" t="s">
        <v>43</v>
      </c>
      <c r="Q20" t="s">
        <v>15</v>
      </c>
    </row>
    <row r="21" spans="1:17" ht="13.5" thickBot="1">
      <c r="A21" s="3">
        <f>B12</f>
        <v>0</v>
      </c>
      <c r="B21" s="13">
        <f>55.26*SIN($D$8)/LN(4*(1-A21*COS($D$8))/$C$11)+55.26*COS($D$8)/LN(1.15*(1-A21*COS($D$8))/$C$11)</f>
        <v>8.849459395337616</v>
      </c>
      <c r="C21" s="3">
        <f>B22</f>
        <v>8.851931450652735</v>
      </c>
      <c r="D21" s="3">
        <f>(B21+C21)/2</f>
        <v>8.850695422995177</v>
      </c>
      <c r="E21" s="3">
        <f>B21*B$14</f>
        <v>0.03067544746089924</v>
      </c>
      <c r="F21" s="3">
        <f>C21*B$14</f>
        <v>0.030684016504447745</v>
      </c>
      <c r="G21" s="3">
        <f>D21*B$14</f>
        <v>0.030679731982673496</v>
      </c>
      <c r="N21">
        <v>0</v>
      </c>
      <c r="O21">
        <f>55.26*SIN($D$8)/LN(4*(1-N21*COS($D$8))/$O$5)+55.26*COS($D$8)/LN(1.15*(1-N21*COS($D$8))/$O$5)</f>
        <v>8.849459395337616</v>
      </c>
      <c r="P21">
        <f>(O21+O22)/2</f>
        <v>8.85035046441812</v>
      </c>
      <c r="Q21">
        <f>P21*$N$22</f>
        <v>0.0221258761610453</v>
      </c>
    </row>
    <row r="22" spans="1:17" ht="12.75">
      <c r="A22" s="3">
        <f>A21+B$14</f>
        <v>0.003466363999258617</v>
      </c>
      <c r="B22" s="7">
        <f aca="true" t="shared" si="0" ref="B22:B85">55.26*SIN($D$8)/LN(4*(1-A22*COS($D$8))/$C$11)+55.26*COS($D$8)/LN(1.15*(1-A22*COS($D$8))/$C$11)</f>
        <v>8.851931450652735</v>
      </c>
      <c r="C22" s="3">
        <f aca="true" t="shared" si="1" ref="C22:C85">B23</f>
        <v>8.854410980911938</v>
      </c>
      <c r="D22" s="3">
        <f aca="true" t="shared" si="2" ref="D22:D85">(B22+C22)/2</f>
        <v>8.853171215782336</v>
      </c>
      <c r="E22" s="3">
        <f aca="true" t="shared" si="3" ref="E22:E85">B22*B$14</f>
        <v>0.030684016504447745</v>
      </c>
      <c r="F22" s="3">
        <f aca="true" t="shared" si="4" ref="F22:F85">C22*B$14</f>
        <v>0.03069261145887332</v>
      </c>
      <c r="G22" s="3">
        <f aca="true" t="shared" si="5" ref="G22:G85">D22*B$14</f>
        <v>0.03068831398166053</v>
      </c>
      <c r="N22">
        <f>O9/100</f>
        <v>0.0025</v>
      </c>
      <c r="O22">
        <f aca="true" t="shared" si="6" ref="O22:O85">55.26*SIN($D$8)/LN(4*(1-N22*COS($D$8))/$O$5)+55.26*COS($D$8)/LN(1.15*(1-N22*COS($D$8))/$O$5)</f>
        <v>8.851241533498623</v>
      </c>
      <c r="P22">
        <f aca="true" t="shared" si="7" ref="P22:P85">(O22+O23)/2</f>
        <v>8.852134543642142</v>
      </c>
      <c r="Q22">
        <f aca="true" t="shared" si="8" ref="Q22:Q85">P22*$N$22</f>
        <v>0.022130336359105357</v>
      </c>
    </row>
    <row r="23" spans="1:17" ht="12.75">
      <c r="A23" s="3">
        <f aca="true" t="shared" si="9" ref="A23:A86">A22+B$14</f>
        <v>0.006932727998517234</v>
      </c>
      <c r="B23" s="7">
        <f t="shared" si="0"/>
        <v>8.854410980911938</v>
      </c>
      <c r="C23" s="3">
        <f t="shared" si="1"/>
        <v>8.856898027613589</v>
      </c>
      <c r="D23" s="3">
        <f t="shared" si="2"/>
        <v>8.855654504262763</v>
      </c>
      <c r="E23" s="3">
        <f t="shared" si="3"/>
        <v>0.03069261145887332</v>
      </c>
      <c r="F23" s="3">
        <f t="shared" si="4"/>
        <v>0.030701232468024395</v>
      </c>
      <c r="G23" s="3">
        <f t="shared" si="5"/>
        <v>0.030696921963448854</v>
      </c>
      <c r="K23" s="9"/>
      <c r="L23" s="9"/>
      <c r="M23" s="9"/>
      <c r="N23">
        <f>N22*2</f>
        <v>0.005</v>
      </c>
      <c r="O23">
        <f t="shared" si="6"/>
        <v>8.853027553785662</v>
      </c>
      <c r="P23">
        <f t="shared" si="7"/>
        <v>8.853922512749994</v>
      </c>
      <c r="Q23">
        <f t="shared" si="8"/>
        <v>0.022134806281874985</v>
      </c>
    </row>
    <row r="24" spans="1:17" ht="12.75">
      <c r="A24" s="3">
        <f t="shared" si="9"/>
        <v>0.01039909199777585</v>
      </c>
      <c r="B24" s="7">
        <f t="shared" si="0"/>
        <v>8.856898027613589</v>
      </c>
      <c r="C24" s="3">
        <f t="shared" si="1"/>
        <v>8.859392632591053</v>
      </c>
      <c r="D24" s="3">
        <f t="shared" si="2"/>
        <v>8.858145330102321</v>
      </c>
      <c r="E24" s="3">
        <f t="shared" si="3"/>
        <v>0.030701232468024395</v>
      </c>
      <c r="F24" s="3">
        <f t="shared" si="4"/>
        <v>0.030709879676910648</v>
      </c>
      <c r="G24" s="3">
        <f t="shared" si="5"/>
        <v>0.030705556072467523</v>
      </c>
      <c r="N24">
        <f>N23+$N$22</f>
        <v>0.0075</v>
      </c>
      <c r="O24">
        <f t="shared" si="6"/>
        <v>8.854817471714327</v>
      </c>
      <c r="P24">
        <f t="shared" si="7"/>
        <v>8.85571438730233</v>
      </c>
      <c r="Q24">
        <f t="shared" si="8"/>
        <v>0.022139285968255824</v>
      </c>
    </row>
    <row r="25" spans="1:17" ht="12.75">
      <c r="A25" s="3">
        <f t="shared" si="9"/>
        <v>0.013865455997034468</v>
      </c>
      <c r="B25" s="7">
        <f t="shared" si="0"/>
        <v>8.859392632591053</v>
      </c>
      <c r="C25" s="3">
        <f t="shared" si="1"/>
        <v>8.861894838016262</v>
      </c>
      <c r="D25" s="3">
        <f t="shared" si="2"/>
        <v>8.860643735303658</v>
      </c>
      <c r="E25" s="3">
        <f t="shared" si="3"/>
        <v>0.030709879676910648</v>
      </c>
      <c r="F25" s="3">
        <f t="shared" si="4"/>
        <v>0.030718553231715344</v>
      </c>
      <c r="G25" s="3">
        <f t="shared" si="5"/>
        <v>0.030714216454312996</v>
      </c>
      <c r="N25">
        <f aca="true" t="shared" si="10" ref="N25:N88">N24+$N$22</f>
        <v>0.01</v>
      </c>
      <c r="O25">
        <f t="shared" si="6"/>
        <v>8.856611302890332</v>
      </c>
      <c r="P25">
        <f t="shared" si="7"/>
        <v>8.857510182950259</v>
      </c>
      <c r="Q25">
        <f t="shared" si="8"/>
        <v>0.02214377545737565</v>
      </c>
    </row>
    <row r="26" spans="1:17" ht="12.75">
      <c r="A26" s="3">
        <f t="shared" si="9"/>
        <v>0.017331819996293085</v>
      </c>
      <c r="B26" s="7">
        <f t="shared" si="0"/>
        <v>8.861894838016262</v>
      </c>
      <c r="C26" s="3">
        <f t="shared" si="1"/>
        <v>8.864404686403322</v>
      </c>
      <c r="D26" s="3">
        <f t="shared" si="2"/>
        <v>8.863149762209792</v>
      </c>
      <c r="E26" s="3">
        <f t="shared" si="3"/>
        <v>0.030718553231715344</v>
      </c>
      <c r="F26" s="3">
        <f t="shared" si="4"/>
        <v>0.030727253279807847</v>
      </c>
      <c r="G26" s="3">
        <f t="shared" si="5"/>
        <v>0.030722903255761595</v>
      </c>
      <c r="N26">
        <f t="shared" si="10"/>
        <v>0.0125</v>
      </c>
      <c r="O26">
        <f t="shared" si="6"/>
        <v>8.858409063010185</v>
      </c>
      <c r="P26">
        <f t="shared" si="7"/>
        <v>8.85930991543603</v>
      </c>
      <c r="Q26">
        <f t="shared" si="8"/>
        <v>0.022148274788590078</v>
      </c>
    </row>
    <row r="27" spans="1:17" ht="12.75">
      <c r="A27" s="3">
        <f t="shared" si="9"/>
        <v>0.0207981839955517</v>
      </c>
      <c r="B27" s="7">
        <f t="shared" si="0"/>
        <v>8.864404686403322</v>
      </c>
      <c r="C27" s="3">
        <f t="shared" si="1"/>
        <v>8.866922220612128</v>
      </c>
      <c r="D27" s="3">
        <f t="shared" si="2"/>
        <v>8.865663453507725</v>
      </c>
      <c r="E27" s="3">
        <f t="shared" si="3"/>
        <v>0.030727253279807847</v>
      </c>
      <c r="F27" s="3">
        <f t="shared" si="4"/>
        <v>0.030735979969756154</v>
      </c>
      <c r="G27" s="3">
        <f t="shared" si="5"/>
        <v>0.030731616624782</v>
      </c>
      <c r="N27">
        <f t="shared" si="10"/>
        <v>0.015000000000000001</v>
      </c>
      <c r="O27">
        <f t="shared" si="6"/>
        <v>8.860210767861876</v>
      </c>
      <c r="P27">
        <f t="shared" si="7"/>
        <v>8.861113600593734</v>
      </c>
      <c r="Q27">
        <f t="shared" si="8"/>
        <v>0.022152784001484335</v>
      </c>
    </row>
    <row r="28" spans="1:17" ht="12.75">
      <c r="A28" s="3">
        <f t="shared" si="9"/>
        <v>0.02426454799481032</v>
      </c>
      <c r="B28" s="7">
        <f t="shared" si="0"/>
        <v>8.866922220612128</v>
      </c>
      <c r="C28" s="3">
        <f t="shared" si="1"/>
        <v>8.869447483852086</v>
      </c>
      <c r="D28" s="3">
        <f t="shared" si="2"/>
        <v>8.868184852232108</v>
      </c>
      <c r="E28" s="3">
        <f t="shared" si="3"/>
        <v>0.030735979969756154</v>
      </c>
      <c r="F28" s="3">
        <f t="shared" si="4"/>
        <v>0.030744733451339795</v>
      </c>
      <c r="G28" s="3">
        <f t="shared" si="5"/>
        <v>0.030740356710547978</v>
      </c>
      <c r="N28">
        <f t="shared" si="10"/>
        <v>0.0175</v>
      </c>
      <c r="O28">
        <f t="shared" si="6"/>
        <v>8.862016433325593</v>
      </c>
      <c r="P28">
        <f t="shared" si="7"/>
        <v>8.862921254350002</v>
      </c>
      <c r="Q28">
        <f t="shared" si="8"/>
        <v>0.022157303135875005</v>
      </c>
    </row>
    <row r="29" spans="1:17" ht="12.75">
      <c r="A29" s="3">
        <f t="shared" si="9"/>
        <v>0.027730911994068935</v>
      </c>
      <c r="B29" s="7">
        <f t="shared" si="0"/>
        <v>8.869447483852086</v>
      </c>
      <c r="C29" s="3">
        <f t="shared" si="1"/>
        <v>8.871980519685838</v>
      </c>
      <c r="D29" s="3">
        <f t="shared" si="2"/>
        <v>8.870714001768963</v>
      </c>
      <c r="E29" s="3">
        <f t="shared" si="3"/>
        <v>0.030744733451339795</v>
      </c>
      <c r="F29" s="3">
        <f t="shared" si="4"/>
        <v>0.030753513875562744</v>
      </c>
      <c r="G29" s="3">
        <f t="shared" si="5"/>
        <v>0.030749123663451273</v>
      </c>
      <c r="N29">
        <f t="shared" si="10"/>
        <v>0.02</v>
      </c>
      <c r="O29">
        <f t="shared" si="6"/>
        <v>8.863826075374412</v>
      </c>
      <c r="P29">
        <f t="shared" si="7"/>
        <v>8.86473289272472</v>
      </c>
      <c r="Q29">
        <f t="shared" si="8"/>
        <v>0.022161832231811802</v>
      </c>
    </row>
    <row r="30" spans="1:17" ht="12.75">
      <c r="A30" s="3">
        <f t="shared" si="9"/>
        <v>0.031197275993327552</v>
      </c>
      <c r="B30" s="7">
        <f t="shared" si="0"/>
        <v>8.871980519685838</v>
      </c>
      <c r="C30" s="3">
        <f t="shared" si="1"/>
        <v>8.874521372033064</v>
      </c>
      <c r="D30" s="3">
        <f t="shared" si="2"/>
        <v>8.87325094585945</v>
      </c>
      <c r="E30" s="3">
        <f t="shared" si="3"/>
        <v>0.030753513875562744</v>
      </c>
      <c r="F30" s="3">
        <f t="shared" si="4"/>
        <v>0.030762321394666597</v>
      </c>
      <c r="G30" s="3">
        <f t="shared" si="5"/>
        <v>0.03075791763511467</v>
      </c>
      <c r="N30">
        <f t="shared" si="10"/>
        <v>0.0225</v>
      </c>
      <c r="O30">
        <f t="shared" si="6"/>
        <v>8.865639710075031</v>
      </c>
      <c r="P30">
        <f t="shared" si="7"/>
        <v>8.866548531831747</v>
      </c>
      <c r="Q30">
        <f t="shared" si="8"/>
        <v>0.022166371329579368</v>
      </c>
    </row>
    <row r="31" spans="1:17" ht="12.75">
      <c r="A31" s="3">
        <f t="shared" si="9"/>
        <v>0.03466363999258617</v>
      </c>
      <c r="B31" s="7">
        <f t="shared" si="0"/>
        <v>8.874521372033064</v>
      </c>
      <c r="C31" s="3">
        <f t="shared" si="1"/>
        <v>8.87707008517431</v>
      </c>
      <c r="D31" s="3">
        <f t="shared" si="2"/>
        <v>8.875795728603688</v>
      </c>
      <c r="E31" s="3">
        <f t="shared" si="3"/>
        <v>0.030762321394666597</v>
      </c>
      <c r="F31" s="3">
        <f t="shared" si="4"/>
        <v>0.03077115616214385</v>
      </c>
      <c r="G31" s="3">
        <f t="shared" si="5"/>
        <v>0.030766738778405228</v>
      </c>
      <c r="N31">
        <f t="shared" si="10"/>
        <v>0.024999999999999998</v>
      </c>
      <c r="O31">
        <f t="shared" si="6"/>
        <v>8.867457353588462</v>
      </c>
      <c r="P31">
        <f t="shared" si="7"/>
        <v>8.86836818787962</v>
      </c>
      <c r="Q31">
        <f t="shared" si="8"/>
        <v>0.02217092046969905</v>
      </c>
    </row>
    <row r="32" spans="1:17" ht="12.75">
      <c r="A32" s="3">
        <f t="shared" si="9"/>
        <v>0.03813000399184478</v>
      </c>
      <c r="B32" s="7">
        <f t="shared" si="0"/>
        <v>8.87707008517431</v>
      </c>
      <c r="C32" s="3">
        <f t="shared" si="1"/>
        <v>8.879626703754894</v>
      </c>
      <c r="D32" s="3">
        <f t="shared" si="2"/>
        <v>8.878348394464602</v>
      </c>
      <c r="E32" s="3">
        <f t="shared" si="3"/>
        <v>0.03077115616214385</v>
      </c>
      <c r="F32" s="3">
        <f t="shared" si="4"/>
        <v>0.030780018332751426</v>
      </c>
      <c r="G32" s="3">
        <f t="shared" si="5"/>
        <v>0.03077558724744764</v>
      </c>
      <c r="N32">
        <f t="shared" si="10"/>
        <v>0.027499999999999997</v>
      </c>
      <c r="O32">
        <f t="shared" si="6"/>
        <v>8.869279022170778</v>
      </c>
      <c r="P32">
        <f t="shared" si="7"/>
        <v>8.870191877172308</v>
      </c>
      <c r="Q32">
        <f t="shared" si="8"/>
        <v>0.02217547969293077</v>
      </c>
    </row>
    <row r="33" spans="1:17" ht="12.75">
      <c r="A33" s="3">
        <f t="shared" si="9"/>
        <v>0.0415963679911034</v>
      </c>
      <c r="B33" s="7">
        <f t="shared" si="0"/>
        <v>8.879626703754894</v>
      </c>
      <c r="C33" s="3">
        <f t="shared" si="1"/>
        <v>8.882191272788845</v>
      </c>
      <c r="D33" s="3">
        <f t="shared" si="2"/>
        <v>8.88090898827187</v>
      </c>
      <c r="E33" s="3">
        <f t="shared" si="3"/>
        <v>0.030780018332751426</v>
      </c>
      <c r="F33" s="3">
        <f t="shared" si="4"/>
        <v>0.030788908062524323</v>
      </c>
      <c r="G33" s="3">
        <f t="shared" si="5"/>
        <v>0.030784463197637876</v>
      </c>
      <c r="N33">
        <f t="shared" si="10"/>
        <v>0.029999999999999995</v>
      </c>
      <c r="O33">
        <f t="shared" si="6"/>
        <v>8.871104732173839</v>
      </c>
      <c r="P33">
        <f t="shared" si="7"/>
        <v>8.872019616109938</v>
      </c>
      <c r="Q33">
        <f t="shared" si="8"/>
        <v>0.022180049040274846</v>
      </c>
    </row>
    <row r="34" spans="1:17" ht="12.75">
      <c r="A34" s="3">
        <f t="shared" si="9"/>
        <v>0.04506273199036202</v>
      </c>
      <c r="B34" s="7">
        <f t="shared" si="0"/>
        <v>8.882191272788845</v>
      </c>
      <c r="C34" s="3">
        <f t="shared" si="1"/>
        <v>8.884763837662902</v>
      </c>
      <c r="D34" s="3">
        <f t="shared" si="2"/>
        <v>8.883477555225873</v>
      </c>
      <c r="E34" s="3">
        <f t="shared" si="3"/>
        <v>0.030788908062524323</v>
      </c>
      <c r="F34" s="3">
        <f t="shared" si="4"/>
        <v>0.030797825508789515</v>
      </c>
      <c r="G34" s="3">
        <f t="shared" si="5"/>
        <v>0.03079336678565692</v>
      </c>
      <c r="N34">
        <f t="shared" si="10"/>
        <v>0.032499999999999994</v>
      </c>
      <c r="O34">
        <f t="shared" si="6"/>
        <v>8.872934500046036</v>
      </c>
      <c r="P34">
        <f t="shared" si="7"/>
        <v>8.873851421189533</v>
      </c>
      <c r="Q34">
        <f t="shared" si="8"/>
        <v>0.022184628552973835</v>
      </c>
    </row>
    <row r="35" spans="1:17" ht="12.75">
      <c r="A35" s="3">
        <f t="shared" si="9"/>
        <v>0.048529095989620644</v>
      </c>
      <c r="B35" s="7">
        <f t="shared" si="0"/>
        <v>8.884763837662902</v>
      </c>
      <c r="C35" s="3">
        <f t="shared" si="1"/>
        <v>8.887344444140567</v>
      </c>
      <c r="D35" s="3">
        <f t="shared" si="2"/>
        <v>8.886054140901734</v>
      </c>
      <c r="E35" s="3">
        <f t="shared" si="3"/>
        <v>0.030797825508789515</v>
      </c>
      <c r="F35" s="3">
        <f t="shared" si="4"/>
        <v>0.030806770830179943</v>
      </c>
      <c r="G35" s="3">
        <f t="shared" si="5"/>
        <v>0.03080229816948473</v>
      </c>
      <c r="N35">
        <f t="shared" si="10"/>
        <v>0.034999999999999996</v>
      </c>
      <c r="O35">
        <f t="shared" si="6"/>
        <v>8.87476834233303</v>
      </c>
      <c r="P35">
        <f t="shared" si="7"/>
        <v>8.875687309005777</v>
      </c>
      <c r="Q35">
        <f t="shared" si="8"/>
        <v>0.02218921827251444</v>
      </c>
    </row>
    <row r="36" spans="1:17" ht="12.75">
      <c r="A36" s="3">
        <f t="shared" si="9"/>
        <v>0.051995459988879264</v>
      </c>
      <c r="B36" s="7">
        <f t="shared" si="0"/>
        <v>8.887344444140567</v>
      </c>
      <c r="C36" s="3">
        <f t="shared" si="1"/>
        <v>8.889933138366203</v>
      </c>
      <c r="D36" s="3">
        <f t="shared" si="2"/>
        <v>8.888638791253385</v>
      </c>
      <c r="E36" s="3">
        <f t="shared" si="3"/>
        <v>0.030806770830179943</v>
      </c>
      <c r="F36" s="3">
        <f t="shared" si="4"/>
        <v>0.03081574418664878</v>
      </c>
      <c r="G36" s="3">
        <f t="shared" si="5"/>
        <v>0.03081125750841436</v>
      </c>
      <c r="N36">
        <f t="shared" si="10"/>
        <v>0.0375</v>
      </c>
      <c r="O36">
        <f t="shared" si="6"/>
        <v>8.876606275678524</v>
      </c>
      <c r="P36">
        <f t="shared" si="7"/>
        <v>8.877527296251765</v>
      </c>
      <c r="Q36">
        <f t="shared" si="8"/>
        <v>0.022193818240629413</v>
      </c>
    </row>
    <row r="37" spans="1:17" ht="12.75">
      <c r="A37" s="3">
        <f t="shared" si="9"/>
        <v>0.055461823988137884</v>
      </c>
      <c r="B37" s="7">
        <f t="shared" si="0"/>
        <v>8.889933138366203</v>
      </c>
      <c r="C37" s="3">
        <f t="shared" si="1"/>
        <v>8.892529966869205</v>
      </c>
      <c r="D37" s="3">
        <f t="shared" si="2"/>
        <v>8.891231552617704</v>
      </c>
      <c r="E37" s="3">
        <f t="shared" si="3"/>
        <v>0.03081574418664878</v>
      </c>
      <c r="F37" s="3">
        <f t="shared" si="4"/>
        <v>0.030824745739483832</v>
      </c>
      <c r="G37" s="3">
        <f t="shared" si="5"/>
        <v>0.030820244963066307</v>
      </c>
      <c r="N37">
        <f t="shared" si="10"/>
        <v>0.04</v>
      </c>
      <c r="O37">
        <f t="shared" si="6"/>
        <v>8.878448316825006</v>
      </c>
      <c r="P37">
        <f t="shared" si="7"/>
        <v>8.879371399719766</v>
      </c>
      <c r="Q37">
        <f t="shared" si="8"/>
        <v>0.022198428499299414</v>
      </c>
    </row>
    <row r="38" spans="1:17" ht="12.75">
      <c r="A38" s="3">
        <f t="shared" si="9"/>
        <v>0.058928187987396505</v>
      </c>
      <c r="B38" s="7">
        <f t="shared" si="0"/>
        <v>8.892529966869205</v>
      </c>
      <c r="C38" s="3">
        <f t="shared" si="1"/>
        <v>8.895134976568219</v>
      </c>
      <c r="D38" s="3">
        <f t="shared" si="2"/>
        <v>8.893832471718712</v>
      </c>
      <c r="E38" s="3">
        <f t="shared" si="3"/>
        <v>0.030824745739483832</v>
      </c>
      <c r="F38" s="3">
        <f t="shared" si="4"/>
        <v>0.030833775651322216</v>
      </c>
      <c r="G38" s="3">
        <f t="shared" si="5"/>
        <v>0.030829260695403024</v>
      </c>
      <c r="N38">
        <f t="shared" si="10"/>
        <v>0.0425</v>
      </c>
      <c r="O38">
        <f t="shared" si="6"/>
        <v>8.880294482614527</v>
      </c>
      <c r="P38">
        <f t="shared" si="7"/>
        <v>8.881219636302003</v>
      </c>
      <c r="Q38">
        <f t="shared" si="8"/>
        <v>0.022203049090755007</v>
      </c>
    </row>
    <row r="39" spans="1:17" ht="12.75">
      <c r="A39" s="3">
        <f t="shared" si="9"/>
        <v>0.062394551986655125</v>
      </c>
      <c r="B39" s="7">
        <f t="shared" si="0"/>
        <v>8.895134976568219</v>
      </c>
      <c r="C39" s="3">
        <f t="shared" si="1"/>
        <v>8.897748214775408</v>
      </c>
      <c r="D39" s="3">
        <f t="shared" si="2"/>
        <v>8.896441595671813</v>
      </c>
      <c r="E39" s="3">
        <f t="shared" si="3"/>
        <v>0.030833775651322216</v>
      </c>
      <c r="F39" s="3">
        <f t="shared" si="4"/>
        <v>0.030842834086165102</v>
      </c>
      <c r="G39" s="3">
        <f t="shared" si="5"/>
        <v>0.030838304868743657</v>
      </c>
      <c r="N39">
        <f t="shared" si="10"/>
        <v>0.045000000000000005</v>
      </c>
      <c r="O39">
        <f t="shared" si="6"/>
        <v>8.882144789989477</v>
      </c>
      <c r="P39">
        <f t="shared" si="7"/>
        <v>8.883072022991424</v>
      </c>
      <c r="Q39">
        <f t="shared" si="8"/>
        <v>0.02220768005747856</v>
      </c>
    </row>
    <row r="40" spans="1:17" ht="12.75">
      <c r="A40" s="3">
        <f t="shared" si="9"/>
        <v>0.06586091598591375</v>
      </c>
      <c r="B40" s="7">
        <f t="shared" si="0"/>
        <v>8.897748214775408</v>
      </c>
      <c r="C40" s="3">
        <f t="shared" si="1"/>
        <v>8.900369729200792</v>
      </c>
      <c r="D40" s="3">
        <f t="shared" si="2"/>
        <v>8.8990589719881</v>
      </c>
      <c r="E40" s="3">
        <f t="shared" si="3"/>
        <v>0.030842834086165102</v>
      </c>
      <c r="F40" s="3">
        <f t="shared" si="4"/>
        <v>0.03085192120939279</v>
      </c>
      <c r="G40" s="3">
        <f t="shared" si="5"/>
        <v>0.03084737764777895</v>
      </c>
      <c r="N40">
        <f t="shared" si="10"/>
        <v>0.04750000000000001</v>
      </c>
      <c r="O40">
        <f t="shared" si="6"/>
        <v>8.883999255993373</v>
      </c>
      <c r="P40">
        <f t="shared" si="7"/>
        <v>8.88492857688251</v>
      </c>
      <c r="Q40">
        <f t="shared" si="8"/>
        <v>0.022212321442206275</v>
      </c>
    </row>
    <row r="41" spans="1:17" ht="12.75">
      <c r="A41" s="3">
        <f t="shared" si="9"/>
        <v>0.06932727998517237</v>
      </c>
      <c r="B41" s="7">
        <f t="shared" si="0"/>
        <v>8.900369729200792</v>
      </c>
      <c r="C41" s="3">
        <f t="shared" si="1"/>
        <v>8.902999567956636</v>
      </c>
      <c r="D41" s="3">
        <f t="shared" si="2"/>
        <v>8.901684648578714</v>
      </c>
      <c r="E41" s="3">
        <f t="shared" si="3"/>
        <v>0.03085192120939279</v>
      </c>
      <c r="F41" s="3">
        <f t="shared" si="4"/>
        <v>0.030861037187779904</v>
      </c>
      <c r="G41" s="3">
        <f t="shared" si="5"/>
        <v>0.030856479198586344</v>
      </c>
      <c r="N41">
        <f t="shared" si="10"/>
        <v>0.05000000000000001</v>
      </c>
      <c r="O41">
        <f t="shared" si="6"/>
        <v>8.885857897771647</v>
      </c>
      <c r="P41">
        <f t="shared" si="7"/>
        <v>8.886789315172045</v>
      </c>
      <c r="Q41">
        <f t="shared" si="8"/>
        <v>0.022216973287930115</v>
      </c>
    </row>
    <row r="42" spans="1:17" ht="12.75">
      <c r="A42" s="3">
        <f t="shared" si="9"/>
        <v>0.07279364398443099</v>
      </c>
      <c r="B42" s="7">
        <f t="shared" si="0"/>
        <v>8.902999567956636</v>
      </c>
      <c r="C42" s="3">
        <f t="shared" si="1"/>
        <v>8.905637779561907</v>
      </c>
      <c r="D42" s="3">
        <f t="shared" si="2"/>
        <v>8.90431867375927</v>
      </c>
      <c r="E42" s="3">
        <f t="shared" si="3"/>
        <v>0.030861037187779904</v>
      </c>
      <c r="F42" s="3">
        <f t="shared" si="4"/>
        <v>0.03087018218951084</v>
      </c>
      <c r="G42" s="3">
        <f t="shared" si="5"/>
        <v>0.03086560968864537</v>
      </c>
      <c r="N42">
        <f t="shared" si="10"/>
        <v>0.05250000000000001</v>
      </c>
      <c r="O42">
        <f t="shared" si="6"/>
        <v>8.887720732572443</v>
      </c>
      <c r="P42">
        <f t="shared" si="7"/>
        <v>8.888654255159935</v>
      </c>
      <c r="Q42">
        <f t="shared" si="8"/>
        <v>0.022221635637899837</v>
      </c>
    </row>
    <row r="43" spans="1:17" ht="12.75">
      <c r="A43" s="3">
        <f t="shared" si="9"/>
        <v>0.0762600079836896</v>
      </c>
      <c r="B43" s="7">
        <f t="shared" si="0"/>
        <v>8.905637779561907</v>
      </c>
      <c r="C43" s="3">
        <f t="shared" si="1"/>
        <v>8.908284412946788</v>
      </c>
      <c r="D43" s="3">
        <f t="shared" si="2"/>
        <v>8.906961096254348</v>
      </c>
      <c r="E43" s="3">
        <f t="shared" si="3"/>
        <v>0.03087018218951084</v>
      </c>
      <c r="F43" s="3">
        <f t="shared" si="4"/>
        <v>0.03087935638419543</v>
      </c>
      <c r="G43" s="3">
        <f t="shared" si="5"/>
        <v>0.030874769286853135</v>
      </c>
      <c r="N43">
        <f t="shared" si="10"/>
        <v>0.055000000000000014</v>
      </c>
      <c r="O43">
        <f t="shared" si="6"/>
        <v>8.889587777747424</v>
      </c>
      <c r="P43">
        <f t="shared" si="7"/>
        <v>8.890523414250012</v>
      </c>
      <c r="Q43">
        <f t="shared" si="8"/>
        <v>0.02222630853562503</v>
      </c>
    </row>
    <row r="44" spans="1:17" ht="12.75">
      <c r="A44" s="3">
        <f t="shared" si="9"/>
        <v>0.07972637198294823</v>
      </c>
      <c r="B44" s="7">
        <f t="shared" si="0"/>
        <v>8.908284412946788</v>
      </c>
      <c r="C44" s="3">
        <f t="shared" si="1"/>
        <v>8.910939517457246</v>
      </c>
      <c r="D44" s="3">
        <f t="shared" si="2"/>
        <v>8.909611965202018</v>
      </c>
      <c r="E44" s="3">
        <f t="shared" si="3"/>
        <v>0.03087935638419543</v>
      </c>
      <c r="F44" s="3">
        <f t="shared" si="4"/>
        <v>0.03088855994288475</v>
      </c>
      <c r="G44" s="3">
        <f t="shared" si="5"/>
        <v>0.03088395816354009</v>
      </c>
      <c r="N44">
        <f t="shared" si="10"/>
        <v>0.057500000000000016</v>
      </c>
      <c r="O44">
        <f t="shared" si="6"/>
        <v>8.8914590507526</v>
      </c>
      <c r="P44">
        <f t="shared" si="7"/>
        <v>8.892396809950867</v>
      </c>
      <c r="Q44">
        <f t="shared" si="8"/>
        <v>0.022230992024877168</v>
      </c>
    </row>
    <row r="45" spans="1:17" ht="12.75">
      <c r="A45" s="3">
        <f t="shared" si="9"/>
        <v>0.08319273598220685</v>
      </c>
      <c r="B45" s="7">
        <f t="shared" si="0"/>
        <v>8.910939517457246</v>
      </c>
      <c r="C45" s="3">
        <f t="shared" si="1"/>
        <v>8.91360314285968</v>
      </c>
      <c r="D45" s="3">
        <f t="shared" si="2"/>
        <v>8.912271330158463</v>
      </c>
      <c r="E45" s="3">
        <f t="shared" si="3"/>
        <v>0.03088855994288475</v>
      </c>
      <c r="F45" s="3">
        <f t="shared" si="4"/>
        <v>0.030897793038087255</v>
      </c>
      <c r="G45" s="3">
        <f t="shared" si="5"/>
        <v>0.030893176490486004</v>
      </c>
      <c r="N45">
        <f t="shared" si="10"/>
        <v>0.06000000000000002</v>
      </c>
      <c r="O45">
        <f t="shared" si="6"/>
        <v>8.893334569149133</v>
      </c>
      <c r="P45">
        <f t="shared" si="7"/>
        <v>8.894274459876657</v>
      </c>
      <c r="Q45">
        <f t="shared" si="8"/>
        <v>0.022235686149691642</v>
      </c>
    </row>
    <row r="46" spans="1:17" ht="12.75">
      <c r="A46" s="3">
        <f t="shared" si="9"/>
        <v>0.08665909998146547</v>
      </c>
      <c r="B46" s="7">
        <f t="shared" si="0"/>
        <v>8.91360314285968</v>
      </c>
      <c r="C46" s="3">
        <f t="shared" si="1"/>
        <v>8.916275339345617</v>
      </c>
      <c r="D46" s="3">
        <f t="shared" si="2"/>
        <v>8.914939241102648</v>
      </c>
      <c r="E46" s="3">
        <f t="shared" si="3"/>
        <v>0.030897793038087255</v>
      </c>
      <c r="F46" s="3">
        <f t="shared" si="4"/>
        <v>0.030907055843785055</v>
      </c>
      <c r="G46" s="3">
        <f t="shared" si="5"/>
        <v>0.030902424440936153</v>
      </c>
      <c r="N46">
        <f t="shared" si="10"/>
        <v>0.06250000000000001</v>
      </c>
      <c r="O46">
        <f t="shared" si="6"/>
        <v>8.895214350604181</v>
      </c>
      <c r="P46">
        <f t="shared" si="7"/>
        <v>8.896156381747955</v>
      </c>
      <c r="Q46">
        <f t="shared" si="8"/>
        <v>0.022240390954369887</v>
      </c>
    </row>
    <row r="47" spans="1:17" ht="12.75">
      <c r="A47" s="3">
        <f t="shared" si="9"/>
        <v>0.09012546398072409</v>
      </c>
      <c r="B47" s="7">
        <f t="shared" si="0"/>
        <v>8.916275339345617</v>
      </c>
      <c r="C47" s="3">
        <f t="shared" si="1"/>
        <v>8.918956157536488</v>
      </c>
      <c r="D47" s="3">
        <f t="shared" si="2"/>
        <v>8.917615748441053</v>
      </c>
      <c r="E47" s="3">
        <f t="shared" si="3"/>
        <v>0.030907055843785055</v>
      </c>
      <c r="F47" s="3">
        <f t="shared" si="4"/>
        <v>0.030916348535450448</v>
      </c>
      <c r="G47" s="3">
        <f t="shared" si="5"/>
        <v>0.03091170218961775</v>
      </c>
      <c r="N47">
        <f t="shared" si="10"/>
        <v>0.06500000000000002</v>
      </c>
      <c r="O47">
        <f t="shared" si="6"/>
        <v>8.89709841289173</v>
      </c>
      <c r="P47">
        <f t="shared" si="7"/>
        <v>8.898042593392587</v>
      </c>
      <c r="Q47">
        <f t="shared" si="8"/>
        <v>0.022245106483481467</v>
      </c>
    </row>
    <row r="48" spans="1:17" ht="12.75">
      <c r="A48" s="3">
        <f t="shared" si="9"/>
        <v>0.09359182797998271</v>
      </c>
      <c r="B48" s="7">
        <f t="shared" si="0"/>
        <v>8.918956157536488</v>
      </c>
      <c r="C48" s="3">
        <f t="shared" si="1"/>
        <v>8.921645648488452</v>
      </c>
      <c r="D48" s="3">
        <f t="shared" si="2"/>
        <v>8.920300903012471</v>
      </c>
      <c r="E48" s="3">
        <f t="shared" si="3"/>
        <v>0.030916348535450448</v>
      </c>
      <c r="F48" s="3">
        <f t="shared" si="4"/>
        <v>0.030925671290062667</v>
      </c>
      <c r="G48" s="3">
        <f t="shared" si="5"/>
        <v>0.03092100991275656</v>
      </c>
      <c r="N48">
        <f t="shared" si="10"/>
        <v>0.06750000000000002</v>
      </c>
      <c r="O48">
        <f t="shared" si="6"/>
        <v>8.898986773893444</v>
      </c>
      <c r="P48">
        <f t="shared" si="7"/>
        <v>8.899933112746485</v>
      </c>
      <c r="Q48">
        <f t="shared" si="8"/>
        <v>0.02224983278186621</v>
      </c>
    </row>
    <row r="49" spans="1:17" ht="12.75">
      <c r="A49" s="3">
        <f t="shared" si="9"/>
        <v>0.09705819197924133</v>
      </c>
      <c r="B49" s="7">
        <f t="shared" si="0"/>
        <v>8.921645648488452</v>
      </c>
      <c r="C49" s="3">
        <f t="shared" si="1"/>
        <v>8.924343863697306</v>
      </c>
      <c r="D49" s="3">
        <f t="shared" si="2"/>
        <v>8.92299475609288</v>
      </c>
      <c r="E49" s="3">
        <f t="shared" si="3"/>
        <v>0.030925671290062667</v>
      </c>
      <c r="F49" s="3">
        <f t="shared" si="4"/>
        <v>0.03093502428612489</v>
      </c>
      <c r="G49" s="3">
        <f t="shared" si="5"/>
        <v>0.03093034778809378</v>
      </c>
      <c r="N49">
        <f t="shared" si="10"/>
        <v>0.07000000000000002</v>
      </c>
      <c r="O49">
        <f t="shared" si="6"/>
        <v>8.900879451599524</v>
      </c>
      <c r="P49">
        <f t="shared" si="7"/>
        <v>8.901827957854547</v>
      </c>
      <c r="Q49">
        <f t="shared" si="8"/>
        <v>0.022254569894636367</v>
      </c>
    </row>
    <row r="50" spans="1:17" ht="12.75">
      <c r="A50" s="3">
        <f t="shared" si="9"/>
        <v>0.10052455597849995</v>
      </c>
      <c r="B50" s="7">
        <f t="shared" si="0"/>
        <v>8.924343863697306</v>
      </c>
      <c r="C50" s="3">
        <f t="shared" si="1"/>
        <v>8.927050855103452</v>
      </c>
      <c r="D50" s="3">
        <f t="shared" si="2"/>
        <v>8.92569735940038</v>
      </c>
      <c r="E50" s="3">
        <f t="shared" si="3"/>
        <v>0.03093502428612489</v>
      </c>
      <c r="F50" s="3">
        <f t="shared" si="4"/>
        <v>0.03094440770368146</v>
      </c>
      <c r="G50" s="3">
        <f t="shared" si="5"/>
        <v>0.030939715994903173</v>
      </c>
      <c r="N50">
        <f t="shared" si="10"/>
        <v>0.07250000000000002</v>
      </c>
      <c r="O50">
        <f t="shared" si="6"/>
        <v>8.902776464109568</v>
      </c>
      <c r="P50">
        <f t="shared" si="7"/>
        <v>8.903727146871507</v>
      </c>
      <c r="Q50">
        <f t="shared" si="8"/>
        <v>0.022259317867178767</v>
      </c>
    </row>
    <row r="51" spans="1:17" ht="12.75">
      <c r="A51" s="3">
        <f t="shared" si="9"/>
        <v>0.10399091997775857</v>
      </c>
      <c r="B51" s="7">
        <f t="shared" si="0"/>
        <v>8.927050855103452</v>
      </c>
      <c r="C51" s="3">
        <f t="shared" si="1"/>
        <v>8.929766675096936</v>
      </c>
      <c r="D51" s="3">
        <f t="shared" si="2"/>
        <v>8.928408765100194</v>
      </c>
      <c r="E51" s="3">
        <f t="shared" si="3"/>
        <v>0.03094440770368146</v>
      </c>
      <c r="F51" s="3">
        <f t="shared" si="4"/>
        <v>0.030953821724335334</v>
      </c>
      <c r="G51" s="3">
        <f t="shared" si="5"/>
        <v>0.030949114714008397</v>
      </c>
      <c r="N51">
        <f t="shared" si="10"/>
        <v>0.07500000000000002</v>
      </c>
      <c r="O51">
        <f t="shared" si="6"/>
        <v>8.904677829633444</v>
      </c>
      <c r="P51">
        <f t="shared" si="7"/>
        <v>8.905630698062808</v>
      </c>
      <c r="Q51">
        <f t="shared" si="8"/>
        <v>0.02226407674515702</v>
      </c>
    </row>
    <row r="52" spans="1:17" ht="12.75">
      <c r="A52" s="3">
        <f t="shared" si="9"/>
        <v>0.10745728397701719</v>
      </c>
      <c r="B52" s="7">
        <f t="shared" si="0"/>
        <v>8.929766675096936</v>
      </c>
      <c r="C52" s="3">
        <f t="shared" si="1"/>
        <v>8.93249137652256</v>
      </c>
      <c r="D52" s="3">
        <f t="shared" si="2"/>
        <v>8.931129025809748</v>
      </c>
      <c r="E52" s="3">
        <f t="shared" si="3"/>
        <v>0.030953821724335334</v>
      </c>
      <c r="F52" s="3">
        <f t="shared" si="4"/>
        <v>0.030963266531265847</v>
      </c>
      <c r="G52" s="3">
        <f t="shared" si="5"/>
        <v>0.03095854412780059</v>
      </c>
      <c r="N52">
        <f t="shared" si="10"/>
        <v>0.07750000000000003</v>
      </c>
      <c r="O52">
        <f t="shared" si="6"/>
        <v>8.906583566492174</v>
      </c>
      <c r="P52">
        <f t="shared" si="7"/>
        <v>8.907538629805497</v>
      </c>
      <c r="Q52">
        <f t="shared" si="8"/>
        <v>0.022268846574513744</v>
      </c>
    </row>
    <row r="53" spans="1:17" ht="12.75">
      <c r="A53" s="3">
        <f t="shared" si="9"/>
        <v>0.11092364797627581</v>
      </c>
      <c r="B53" s="7">
        <f t="shared" si="0"/>
        <v>8.93249137652256</v>
      </c>
      <c r="C53" s="3">
        <f t="shared" si="1"/>
        <v>8.935225012685063</v>
      </c>
      <c r="D53" s="3">
        <f t="shared" si="2"/>
        <v>8.933858194603811</v>
      </c>
      <c r="E53" s="3">
        <f t="shared" si="3"/>
        <v>0.030963266531265847</v>
      </c>
      <c r="F53" s="3">
        <f t="shared" si="4"/>
        <v>0.03097274230924662</v>
      </c>
      <c r="G53" s="3">
        <f t="shared" si="5"/>
        <v>0.030968004420256233</v>
      </c>
      <c r="N53">
        <f t="shared" si="10"/>
        <v>0.08000000000000003</v>
      </c>
      <c r="O53">
        <f t="shared" si="6"/>
        <v>8.908493693118821</v>
      </c>
      <c r="P53">
        <f t="shared" si="7"/>
        <v>8.909450960589107</v>
      </c>
      <c r="Q53">
        <f t="shared" si="8"/>
        <v>0.022273627401472765</v>
      </c>
    </row>
    <row r="54" spans="1:17" ht="12.75">
      <c r="A54" s="3">
        <f t="shared" si="9"/>
        <v>0.11439001197553443</v>
      </c>
      <c r="B54" s="7">
        <f t="shared" si="0"/>
        <v>8.935225012685063</v>
      </c>
      <c r="C54" s="3">
        <f t="shared" si="1"/>
        <v>8.937967637354383</v>
      </c>
      <c r="D54" s="3">
        <f t="shared" si="2"/>
        <v>8.936596325019723</v>
      </c>
      <c r="E54" s="3">
        <f t="shared" si="3"/>
        <v>0.03097274230924662</v>
      </c>
      <c r="F54" s="3">
        <f t="shared" si="4"/>
        <v>0.03098224924466383</v>
      </c>
      <c r="G54" s="3">
        <f t="shared" si="5"/>
        <v>0.030977495776955227</v>
      </c>
      <c r="N54">
        <f t="shared" si="10"/>
        <v>0.08250000000000003</v>
      </c>
      <c r="O54">
        <f t="shared" si="6"/>
        <v>8.910408228059392</v>
      </c>
      <c r="P54">
        <f t="shared" si="7"/>
        <v>8.911367709016567</v>
      </c>
      <c r="Q54">
        <f t="shared" si="8"/>
        <v>0.022278419272541417</v>
      </c>
    </row>
    <row r="55" spans="1:17" ht="12.75">
      <c r="A55" s="3">
        <f t="shared" si="9"/>
        <v>0.11785637597479305</v>
      </c>
      <c r="B55" s="7">
        <f t="shared" si="0"/>
        <v>8.937967637354383</v>
      </c>
      <c r="C55" s="3">
        <f t="shared" si="1"/>
        <v>8.940719304770976</v>
      </c>
      <c r="D55" s="3">
        <f t="shared" si="2"/>
        <v>8.93934347106268</v>
      </c>
      <c r="E55" s="3">
        <f t="shared" si="3"/>
        <v>0.03098224924466383</v>
      </c>
      <c r="F55" s="3">
        <f t="shared" si="4"/>
        <v>0.03099178752553464</v>
      </c>
      <c r="G55" s="3">
        <f t="shared" si="5"/>
        <v>0.030987018385099235</v>
      </c>
      <c r="N55">
        <f t="shared" si="10"/>
        <v>0.08500000000000003</v>
      </c>
      <c r="O55">
        <f t="shared" si="6"/>
        <v>8.91232718997374</v>
      </c>
      <c r="P55">
        <f t="shared" si="7"/>
        <v>8.913288893805113</v>
      </c>
      <c r="Q55">
        <f t="shared" si="8"/>
        <v>0.022283222234512783</v>
      </c>
    </row>
    <row r="56" spans="1:17" ht="12.75">
      <c r="A56" s="3">
        <f t="shared" si="9"/>
        <v>0.12132273997405167</v>
      </c>
      <c r="B56" s="7">
        <f t="shared" si="0"/>
        <v>8.940719304770976</v>
      </c>
      <c r="C56" s="3">
        <f t="shared" si="1"/>
        <v>8.943480069651233</v>
      </c>
      <c r="D56" s="3">
        <f t="shared" si="2"/>
        <v>8.942099687211105</v>
      </c>
      <c r="E56" s="3">
        <f t="shared" si="3"/>
        <v>0.03099178752553464</v>
      </c>
      <c r="F56" s="3">
        <f t="shared" si="4"/>
        <v>0.03100135734152598</v>
      </c>
      <c r="G56" s="3">
        <f t="shared" si="5"/>
        <v>0.030996572433530312</v>
      </c>
      <c r="N56">
        <f t="shared" si="10"/>
        <v>0.08750000000000004</v>
      </c>
      <c r="O56">
        <f t="shared" si="6"/>
        <v>8.914250597636485</v>
      </c>
      <c r="P56">
        <f t="shared" si="7"/>
        <v>8.915214533787214</v>
      </c>
      <c r="Q56">
        <f t="shared" si="8"/>
        <v>0.022288036334468037</v>
      </c>
    </row>
    <row r="57" spans="1:17" ht="12.75">
      <c r="A57" s="3">
        <f t="shared" si="9"/>
        <v>0.12478910397331029</v>
      </c>
      <c r="B57" s="7">
        <f t="shared" si="0"/>
        <v>8.943480069651233</v>
      </c>
      <c r="C57" s="3">
        <f t="shared" si="1"/>
        <v>8.946249987192953</v>
      </c>
      <c r="D57" s="3">
        <f t="shared" si="2"/>
        <v>8.944865028422093</v>
      </c>
      <c r="E57" s="3">
        <f t="shared" si="3"/>
        <v>0.03100135734152598</v>
      </c>
      <c r="F57" s="3">
        <f t="shared" si="4"/>
        <v>0.031010958883973514</v>
      </c>
      <c r="G57" s="3">
        <f t="shared" si="5"/>
        <v>0.03100615811274975</v>
      </c>
      <c r="N57">
        <f t="shared" si="10"/>
        <v>0.09000000000000004</v>
      </c>
      <c r="O57">
        <f t="shared" si="6"/>
        <v>8.916178469937943</v>
      </c>
      <c r="P57">
        <f t="shared" si="7"/>
        <v>8.917144647911499</v>
      </c>
      <c r="Q57">
        <f t="shared" si="8"/>
        <v>0.02229286161977875</v>
      </c>
    </row>
    <row r="58" spans="1:17" ht="12.75">
      <c r="A58" s="3">
        <f t="shared" si="9"/>
        <v>0.1282554679725689</v>
      </c>
      <c r="B58" s="7">
        <f t="shared" si="0"/>
        <v>8.946249987192953</v>
      </c>
      <c r="C58" s="3">
        <f t="shared" si="1"/>
        <v>8.949029113080915</v>
      </c>
      <c r="D58" s="3">
        <f t="shared" si="2"/>
        <v>8.947639550136934</v>
      </c>
      <c r="E58" s="3">
        <f t="shared" si="3"/>
        <v>0.031010958883973514</v>
      </c>
      <c r="F58" s="3">
        <f t="shared" si="4"/>
        <v>0.031020592345900953</v>
      </c>
      <c r="G58" s="3">
        <f t="shared" si="5"/>
        <v>0.031015775614937235</v>
      </c>
      <c r="N58">
        <f t="shared" si="10"/>
        <v>0.09250000000000004</v>
      </c>
      <c r="O58">
        <f t="shared" si="6"/>
        <v>8.918110825885055</v>
      </c>
      <c r="P58">
        <f t="shared" si="7"/>
        <v>8.919079255243693</v>
      </c>
      <c r="Q58">
        <f t="shared" si="8"/>
        <v>0.022297698138109234</v>
      </c>
    </row>
    <row r="59" spans="1:17" ht="12.75">
      <c r="A59" s="3">
        <f t="shared" si="9"/>
        <v>0.13172183197182752</v>
      </c>
      <c r="B59" s="7">
        <f t="shared" si="0"/>
        <v>8.949029113080915</v>
      </c>
      <c r="C59" s="3">
        <f t="shared" si="1"/>
        <v>8.951817503492506</v>
      </c>
      <c r="D59" s="3">
        <f t="shared" si="2"/>
        <v>8.95042330828671</v>
      </c>
      <c r="E59" s="3">
        <f t="shared" si="3"/>
        <v>0.031020592345900953</v>
      </c>
      <c r="F59" s="3">
        <f t="shared" si="4"/>
        <v>0.031030257922039572</v>
      </c>
      <c r="G59" s="3">
        <f t="shared" si="5"/>
        <v>0.031025425133970264</v>
      </c>
      <c r="N59">
        <f t="shared" si="10"/>
        <v>0.09500000000000004</v>
      </c>
      <c r="O59">
        <f t="shared" si="6"/>
        <v>8.92004768460233</v>
      </c>
      <c r="P59">
        <f t="shared" si="7"/>
        <v>8.921018374967572</v>
      </c>
      <c r="Q59">
        <f t="shared" si="8"/>
        <v>0.02230254593741893</v>
      </c>
    </row>
    <row r="60" spans="1:17" ht="12.75">
      <c r="A60" s="3">
        <f t="shared" si="9"/>
        <v>0.13518819597108614</v>
      </c>
      <c r="B60" s="7">
        <f t="shared" si="0"/>
        <v>8.951817503492506</v>
      </c>
      <c r="C60" s="3">
        <f t="shared" si="1"/>
        <v>8.954615215103455</v>
      </c>
      <c r="D60" s="3">
        <f t="shared" si="2"/>
        <v>8.953216359297981</v>
      </c>
      <c r="E60" s="3">
        <f t="shared" si="3"/>
        <v>0.031030257922039572</v>
      </c>
      <c r="F60" s="3">
        <f t="shared" si="4"/>
        <v>0.031039955808848073</v>
      </c>
      <c r="G60" s="3">
        <f t="shared" si="5"/>
        <v>0.031035106865443824</v>
      </c>
      <c r="N60">
        <f t="shared" si="10"/>
        <v>0.09750000000000004</v>
      </c>
      <c r="O60">
        <f t="shared" si="6"/>
        <v>8.921989065332813</v>
      </c>
      <c r="P60">
        <f t="shared" si="7"/>
        <v>8.922962026385921</v>
      </c>
      <c r="Q60">
        <f t="shared" si="8"/>
        <v>0.022307405065964802</v>
      </c>
    </row>
    <row r="61" spans="1:17" ht="12.75">
      <c r="A61" s="3">
        <f t="shared" si="9"/>
        <v>0.13865455997034476</v>
      </c>
      <c r="B61" s="7">
        <f t="shared" si="0"/>
        <v>8.954615215103455</v>
      </c>
      <c r="C61" s="3">
        <f t="shared" si="1"/>
        <v>8.957422305093633</v>
      </c>
      <c r="D61" s="3">
        <f t="shared" si="2"/>
        <v>8.956018760098544</v>
      </c>
      <c r="E61" s="3">
        <f t="shared" si="3"/>
        <v>0.031039955808848073</v>
      </c>
      <c r="F61" s="3">
        <f t="shared" si="4"/>
        <v>0.031049686204532707</v>
      </c>
      <c r="G61" s="3">
        <f t="shared" si="5"/>
        <v>0.031044821006690388</v>
      </c>
      <c r="N61">
        <f t="shared" si="10"/>
        <v>0.10000000000000005</v>
      </c>
      <c r="O61">
        <f t="shared" si="6"/>
        <v>8.923934987439031</v>
      </c>
      <c r="P61">
        <f t="shared" si="7"/>
        <v>8.924910228921505</v>
      </c>
      <c r="Q61">
        <f t="shared" si="8"/>
        <v>0.022312275572303763</v>
      </c>
    </row>
    <row r="62" spans="1:17" ht="12.75">
      <c r="A62" s="3">
        <f t="shared" si="9"/>
        <v>0.14212092396960338</v>
      </c>
      <c r="B62" s="7">
        <f t="shared" si="0"/>
        <v>8.957422305093633</v>
      </c>
      <c r="C62" s="3">
        <f t="shared" si="1"/>
        <v>8.960238831152928</v>
      </c>
      <c r="D62" s="3">
        <f t="shared" si="2"/>
        <v>8.95883056812328</v>
      </c>
      <c r="E62" s="3">
        <f t="shared" si="3"/>
        <v>0.031049686204532707</v>
      </c>
      <c r="F62" s="3">
        <f t="shared" si="4"/>
        <v>0.031059449309067618</v>
      </c>
      <c r="G62" s="3">
        <f t="shared" si="5"/>
        <v>0.031054567756800162</v>
      </c>
      <c r="N62">
        <f t="shared" si="10"/>
        <v>0.10250000000000005</v>
      </c>
      <c r="O62">
        <f t="shared" si="6"/>
        <v>8.925885470403976</v>
      </c>
      <c r="P62">
        <f t="shared" si="7"/>
        <v>8.926863002118035</v>
      </c>
      <c r="Q62">
        <f t="shared" si="8"/>
        <v>0.022317157505295088</v>
      </c>
    </row>
    <row r="63" spans="1:17" ht="12.75">
      <c r="A63" s="3">
        <f t="shared" si="9"/>
        <v>0.145587287968862</v>
      </c>
      <c r="B63" s="7">
        <f t="shared" si="0"/>
        <v>8.960238831152928</v>
      </c>
      <c r="C63" s="3">
        <f t="shared" si="1"/>
        <v>8.963064851487243</v>
      </c>
      <c r="D63" s="3">
        <f t="shared" si="2"/>
        <v>8.961651841320085</v>
      </c>
      <c r="E63" s="3">
        <f t="shared" si="3"/>
        <v>0.031059449309067618</v>
      </c>
      <c r="F63" s="3">
        <f t="shared" si="4"/>
        <v>0.03106924532421566</v>
      </c>
      <c r="G63" s="3">
        <f t="shared" si="5"/>
        <v>0.03106434731664164</v>
      </c>
      <c r="N63">
        <f t="shared" si="10"/>
        <v>0.10500000000000005</v>
      </c>
      <c r="O63">
        <f t="shared" si="6"/>
        <v>8.927840533832093</v>
      </c>
      <c r="P63">
        <f t="shared" si="7"/>
        <v>8.928820365641176</v>
      </c>
      <c r="Q63">
        <f t="shared" si="8"/>
        <v>0.02232205091410294</v>
      </c>
    </row>
    <row r="64" spans="1:17" ht="12.75">
      <c r="A64" s="3">
        <f t="shared" si="9"/>
        <v>0.14905365196812062</v>
      </c>
      <c r="B64" s="7">
        <f t="shared" si="0"/>
        <v>8.963064851487243</v>
      </c>
      <c r="C64" s="3">
        <f t="shared" si="1"/>
        <v>8.965900424824532</v>
      </c>
      <c r="D64" s="3">
        <f t="shared" si="2"/>
        <v>8.964482638155888</v>
      </c>
      <c r="E64" s="3">
        <f t="shared" si="3"/>
        <v>0.03106924532421566</v>
      </c>
      <c r="F64" s="3">
        <f t="shared" si="4"/>
        <v>0.031079074453549297</v>
      </c>
      <c r="G64" s="3">
        <f t="shared" si="5"/>
        <v>0.03107415988888248</v>
      </c>
      <c r="N64">
        <f t="shared" si="10"/>
        <v>0.10750000000000005</v>
      </c>
      <c r="O64">
        <f t="shared" si="6"/>
        <v>8.929800197450259</v>
      </c>
      <c r="P64">
        <f t="shared" si="7"/>
        <v>8.930782339279528</v>
      </c>
      <c r="Q64">
        <f t="shared" si="8"/>
        <v>0.02232695584819882</v>
      </c>
    </row>
    <row r="65" spans="1:17" ht="12.75">
      <c r="A65" s="3">
        <f t="shared" si="9"/>
        <v>0.15252001596737924</v>
      </c>
      <c r="B65" s="7">
        <f t="shared" si="0"/>
        <v>8.965900424824532</v>
      </c>
      <c r="C65" s="3">
        <f t="shared" si="1"/>
        <v>8.968745610420964</v>
      </c>
      <c r="D65" s="3">
        <f t="shared" si="2"/>
        <v>8.967323017622748</v>
      </c>
      <c r="E65" s="3">
        <f t="shared" si="3"/>
        <v>0.031079074453549297</v>
      </c>
      <c r="F65" s="3">
        <f t="shared" si="4"/>
        <v>0.031088936902471977</v>
      </c>
      <c r="G65" s="3">
        <f t="shared" si="5"/>
        <v>0.03108400567801064</v>
      </c>
      <c r="N65">
        <f t="shared" si="10"/>
        <v>0.11000000000000006</v>
      </c>
      <c r="O65">
        <f t="shared" si="6"/>
        <v>8.931764481108797</v>
      </c>
      <c r="P65">
        <f t="shared" si="7"/>
        <v>8.932748942945642</v>
      </c>
      <c r="Q65">
        <f t="shared" si="8"/>
        <v>0.022331872357364106</v>
      </c>
    </row>
    <row r="66" spans="1:17" ht="12.75">
      <c r="A66" s="3">
        <f t="shared" si="9"/>
        <v>0.15598637996663786</v>
      </c>
      <c r="B66" s="7">
        <f t="shared" si="0"/>
        <v>8.968745610420964</v>
      </c>
      <c r="C66" s="3">
        <f t="shared" si="1"/>
        <v>8.971600468067153</v>
      </c>
      <c r="D66" s="3">
        <f t="shared" si="2"/>
        <v>8.97017303924406</v>
      </c>
      <c r="E66" s="3">
        <f t="shared" si="3"/>
        <v>0.031088936902471977</v>
      </c>
      <c r="F66" s="3">
        <f t="shared" si="4"/>
        <v>0.031098832878239738</v>
      </c>
      <c r="G66" s="3">
        <f t="shared" si="5"/>
        <v>0.03109388489035586</v>
      </c>
      <c r="N66">
        <f t="shared" si="10"/>
        <v>0.11250000000000006</v>
      </c>
      <c r="O66">
        <f t="shared" si="6"/>
        <v>8.933733404782487</v>
      </c>
      <c r="P66">
        <f t="shared" si="7"/>
        <v>8.934720196677041</v>
      </c>
      <c r="Q66">
        <f t="shared" si="8"/>
        <v>0.022336800491692604</v>
      </c>
    </row>
    <row r="67" spans="1:17" ht="12.75">
      <c r="A67" s="3">
        <f t="shared" si="9"/>
        <v>0.15945274396589648</v>
      </c>
      <c r="B67" s="7">
        <f t="shared" si="0"/>
        <v>8.971600468067153</v>
      </c>
      <c r="C67" s="3">
        <f t="shared" si="1"/>
        <v>8.974465058094488</v>
      </c>
      <c r="D67" s="3">
        <f t="shared" si="2"/>
        <v>8.97303276308082</v>
      </c>
      <c r="E67" s="3">
        <f t="shared" si="3"/>
        <v>0.031098832878239738</v>
      </c>
      <c r="F67" s="3">
        <f t="shared" si="4"/>
        <v>0.031108762589983123</v>
      </c>
      <c r="G67" s="3">
        <f t="shared" si="5"/>
        <v>0.031103797734111427</v>
      </c>
      <c r="N67">
        <f t="shared" si="10"/>
        <v>0.11500000000000006</v>
      </c>
      <c r="O67">
        <f t="shared" si="6"/>
        <v>8.935706988571594</v>
      </c>
      <c r="P67">
        <f t="shared" si="7"/>
        <v>8.93669612063724</v>
      </c>
      <c r="Q67">
        <f t="shared" si="8"/>
        <v>0.0223417403015931</v>
      </c>
    </row>
    <row r="68" spans="1:17" ht="12.75">
      <c r="A68" s="3">
        <f t="shared" si="9"/>
        <v>0.1629191079651551</v>
      </c>
      <c r="B68" s="7">
        <f t="shared" si="0"/>
        <v>8.974465058094488</v>
      </c>
      <c r="C68" s="3">
        <f t="shared" si="1"/>
        <v>8.977339441381552</v>
      </c>
      <c r="D68" s="3">
        <f t="shared" si="2"/>
        <v>8.97590224973802</v>
      </c>
      <c r="E68" s="3">
        <f t="shared" si="3"/>
        <v>0.031108762589983123</v>
      </c>
      <c r="F68" s="3">
        <f t="shared" si="4"/>
        <v>0.031118726248729477</v>
      </c>
      <c r="G68" s="3">
        <f t="shared" si="5"/>
        <v>0.0311137444193563</v>
      </c>
      <c r="N68">
        <f t="shared" si="10"/>
        <v>0.11750000000000006</v>
      </c>
      <c r="O68">
        <f t="shared" si="6"/>
        <v>8.937685252702886</v>
      </c>
      <c r="P68">
        <f t="shared" si="7"/>
        <v>8.938676735116793</v>
      </c>
      <c r="Q68">
        <f t="shared" si="8"/>
        <v>0.022346691837791983</v>
      </c>
    </row>
    <row r="69" spans="1:17" ht="12.75">
      <c r="A69" s="3">
        <f t="shared" si="9"/>
        <v>0.16638547196441372</v>
      </c>
      <c r="B69" s="7">
        <f t="shared" si="0"/>
        <v>8.977339441381552</v>
      </c>
      <c r="C69" s="3">
        <f t="shared" si="1"/>
        <v>8.980223679360648</v>
      </c>
      <c r="D69" s="3">
        <f t="shared" si="2"/>
        <v>8.9787815603711</v>
      </c>
      <c r="E69" s="3">
        <f t="shared" si="3"/>
        <v>0.031118726248729477</v>
      </c>
      <c r="F69" s="3">
        <f t="shared" si="4"/>
        <v>0.03112872406742551</v>
      </c>
      <c r="G69" s="3">
        <f t="shared" si="5"/>
        <v>0.031123725158077493</v>
      </c>
      <c r="N69">
        <f t="shared" si="10"/>
        <v>0.12000000000000006</v>
      </c>
      <c r="O69">
        <f t="shared" si="6"/>
        <v>8.939668217530702</v>
      </c>
      <c r="P69">
        <f t="shared" si="7"/>
        <v>8.940662060534345</v>
      </c>
      <c r="Q69">
        <f t="shared" si="8"/>
        <v>0.022351655151335862</v>
      </c>
    </row>
    <row r="70" spans="1:17" ht="12.75">
      <c r="A70" s="3">
        <f t="shared" si="9"/>
        <v>0.16985183596367234</v>
      </c>
      <c r="B70" s="7">
        <f t="shared" si="0"/>
        <v>8.980223679360648</v>
      </c>
      <c r="C70" s="3">
        <f t="shared" si="1"/>
        <v>8.983117834024402</v>
      </c>
      <c r="D70" s="3">
        <f t="shared" si="2"/>
        <v>8.981670756692525</v>
      </c>
      <c r="E70" s="3">
        <f t="shared" si="3"/>
        <v>0.03112872406742551</v>
      </c>
      <c r="F70" s="3">
        <f t="shared" si="4"/>
        <v>0.03113875626096023</v>
      </c>
      <c r="G70" s="3">
        <f t="shared" si="5"/>
        <v>0.031133740164192868</v>
      </c>
      <c r="N70">
        <f t="shared" si="10"/>
        <v>0.12250000000000007</v>
      </c>
      <c r="O70">
        <f t="shared" si="6"/>
        <v>8.941655903537988</v>
      </c>
      <c r="P70">
        <f t="shared" si="7"/>
        <v>8.942652117437682</v>
      </c>
      <c r="Q70">
        <f t="shared" si="8"/>
        <v>0.022356630293594203</v>
      </c>
    </row>
    <row r="71" spans="1:17" ht="12.75">
      <c r="A71" s="3">
        <f t="shared" si="9"/>
        <v>0.17331819996293096</v>
      </c>
      <c r="B71" s="7">
        <f t="shared" si="0"/>
        <v>8.983117834024402</v>
      </c>
      <c r="C71" s="3">
        <f t="shared" si="1"/>
        <v>8.986021967932471</v>
      </c>
      <c r="D71" s="3">
        <f t="shared" si="2"/>
        <v>8.984569900978435</v>
      </c>
      <c r="E71" s="3">
        <f t="shared" si="3"/>
        <v>0.03113875626096023</v>
      </c>
      <c r="F71" s="3">
        <f t="shared" si="4"/>
        <v>0.031148823046188188</v>
      </c>
      <c r="G71" s="3">
        <f t="shared" si="5"/>
        <v>0.031143789653574207</v>
      </c>
      <c r="N71">
        <f t="shared" si="10"/>
        <v>0.12500000000000006</v>
      </c>
      <c r="O71">
        <f t="shared" si="6"/>
        <v>8.943648331337375</v>
      </c>
      <c r="P71">
        <f t="shared" si="7"/>
        <v>8.944646926504813</v>
      </c>
      <c r="Q71">
        <f t="shared" si="8"/>
        <v>0.022361617316262034</v>
      </c>
    </row>
    <row r="72" spans="1:17" ht="12.75">
      <c r="A72" s="3">
        <f t="shared" si="9"/>
        <v>0.17678456396218958</v>
      </c>
      <c r="B72" s="7">
        <f t="shared" si="0"/>
        <v>8.986021967932471</v>
      </c>
      <c r="C72" s="3">
        <f t="shared" si="1"/>
        <v>8.988936144218364</v>
      </c>
      <c r="D72" s="3">
        <f t="shared" si="2"/>
        <v>8.987479056075419</v>
      </c>
      <c r="E72" s="3">
        <f t="shared" si="3"/>
        <v>0.031148823046188188</v>
      </c>
      <c r="F72" s="3">
        <f t="shared" si="4"/>
        <v>0.0311589246419531</v>
      </c>
      <c r="G72" s="3">
        <f t="shared" si="5"/>
        <v>0.03115387384407065</v>
      </c>
      <c r="N72">
        <f t="shared" si="10"/>
        <v>0.12750000000000006</v>
      </c>
      <c r="O72">
        <f t="shared" si="6"/>
        <v>8.94564552167225</v>
      </c>
      <c r="P72">
        <f t="shared" si="7"/>
        <v>8.946646508545047</v>
      </c>
      <c r="Q72">
        <f t="shared" si="8"/>
        <v>0.02236661627136262</v>
      </c>
    </row>
    <row r="73" spans="1:17" ht="12.75">
      <c r="A73" s="3">
        <f t="shared" si="9"/>
        <v>0.1802509279614482</v>
      </c>
      <c r="B73" s="7">
        <f t="shared" si="0"/>
        <v>8.988936144218364</v>
      </c>
      <c r="C73" s="3">
        <f t="shared" si="1"/>
        <v>8.99186042659635</v>
      </c>
      <c r="D73" s="3">
        <f t="shared" si="2"/>
        <v>8.990398285407357</v>
      </c>
      <c r="E73" s="3">
        <f t="shared" si="3"/>
        <v>0.0311589246419531</v>
      </c>
      <c r="F73" s="3">
        <f t="shared" si="4"/>
        <v>0.031169061269111818</v>
      </c>
      <c r="G73" s="3">
        <f t="shared" si="5"/>
        <v>0.03116399295553246</v>
      </c>
      <c r="N73">
        <f t="shared" si="10"/>
        <v>0.13000000000000006</v>
      </c>
      <c r="O73">
        <f t="shared" si="6"/>
        <v>8.947647495417845</v>
      </c>
      <c r="P73">
        <f t="shared" si="7"/>
        <v>8.948650884500093</v>
      </c>
      <c r="Q73">
        <f t="shared" si="8"/>
        <v>0.022371627211250234</v>
      </c>
    </row>
    <row r="74" spans="1:17" ht="12.75">
      <c r="A74" s="3">
        <f t="shared" si="9"/>
        <v>0.18371729196070682</v>
      </c>
      <c r="B74" s="7">
        <f t="shared" si="0"/>
        <v>8.99186042659635</v>
      </c>
      <c r="C74" s="3">
        <f t="shared" si="1"/>
        <v>8.99479487936846</v>
      </c>
      <c r="D74" s="3">
        <f t="shared" si="2"/>
        <v>8.993327652982405</v>
      </c>
      <c r="E74" s="3">
        <f t="shared" si="3"/>
        <v>0.031169061269111818</v>
      </c>
      <c r="F74" s="3">
        <f t="shared" si="4"/>
        <v>0.031179233150558584</v>
      </c>
      <c r="G74" s="3">
        <f t="shared" si="5"/>
        <v>0.0311741472098352</v>
      </c>
      <c r="N74">
        <f t="shared" si="10"/>
        <v>0.13250000000000006</v>
      </c>
      <c r="O74">
        <f t="shared" si="6"/>
        <v>8.949654273582343</v>
      </c>
      <c r="P74">
        <f t="shared" si="7"/>
        <v>8.95066007544516</v>
      </c>
      <c r="Q74">
        <f t="shared" si="8"/>
        <v>0.0223766501886129</v>
      </c>
    </row>
    <row r="75" spans="1:17" ht="12.75">
      <c r="A75" s="3">
        <f t="shared" si="9"/>
        <v>0.18718365595996544</v>
      </c>
      <c r="B75" s="7">
        <f t="shared" si="0"/>
        <v>8.99479487936846</v>
      </c>
      <c r="C75" s="3">
        <f t="shared" si="1"/>
        <v>8.997739567431623</v>
      </c>
      <c r="D75" s="3">
        <f t="shared" si="2"/>
        <v>8.996267223400041</v>
      </c>
      <c r="E75" s="3">
        <f t="shared" si="3"/>
        <v>0.031179233150558584</v>
      </c>
      <c r="F75" s="3">
        <f t="shared" si="4"/>
        <v>0.031189440511249777</v>
      </c>
      <c r="G75" s="3">
        <f t="shared" si="5"/>
        <v>0.03118433683090418</v>
      </c>
      <c r="N75">
        <f t="shared" si="10"/>
        <v>0.13500000000000006</v>
      </c>
      <c r="O75">
        <f t="shared" si="6"/>
        <v>8.951665877307978</v>
      </c>
      <c r="P75">
        <f t="shared" si="7"/>
        <v>8.95267410259007</v>
      </c>
      <c r="Q75">
        <f t="shared" si="8"/>
        <v>0.022381685256475176</v>
      </c>
    </row>
    <row r="76" spans="1:17" ht="12.75">
      <c r="A76" s="3">
        <f t="shared" si="9"/>
        <v>0.19065001995922407</v>
      </c>
      <c r="B76" s="7">
        <f t="shared" si="0"/>
        <v>8.997739567431623</v>
      </c>
      <c r="C76" s="3">
        <f t="shared" si="1"/>
        <v>9.000694556284884</v>
      </c>
      <c r="D76" s="3">
        <f t="shared" si="2"/>
        <v>8.999217061858253</v>
      </c>
      <c r="E76" s="3">
        <f t="shared" si="3"/>
        <v>0.031189440511249777</v>
      </c>
      <c r="F76" s="3">
        <f t="shared" si="4"/>
        <v>0.031199683578228932</v>
      </c>
      <c r="G76" s="3">
        <f t="shared" si="5"/>
        <v>0.031194562044739357</v>
      </c>
      <c r="N76">
        <f t="shared" si="10"/>
        <v>0.13750000000000007</v>
      </c>
      <c r="O76">
        <f t="shared" si="6"/>
        <v>8.953682327872162</v>
      </c>
      <c r="P76">
        <f t="shared" si="7"/>
        <v>8.954692987280392</v>
      </c>
      <c r="Q76">
        <f t="shared" si="8"/>
        <v>0.02238673246820098</v>
      </c>
    </row>
    <row r="77" spans="1:17" ht="12.75">
      <c r="A77" s="3">
        <f t="shared" si="9"/>
        <v>0.19411638395848269</v>
      </c>
      <c r="B77" s="7">
        <f t="shared" si="0"/>
        <v>9.000694556284884</v>
      </c>
      <c r="C77" s="3">
        <f t="shared" si="1"/>
        <v>9.003659912036742</v>
      </c>
      <c r="D77" s="3">
        <f t="shared" si="2"/>
        <v>9.002177234160813</v>
      </c>
      <c r="E77" s="3">
        <f t="shared" si="3"/>
        <v>0.031199683578228932</v>
      </c>
      <c r="F77" s="3">
        <f t="shared" si="4"/>
        <v>0.03120996258065217</v>
      </c>
      <c r="G77" s="3">
        <f t="shared" si="5"/>
        <v>0.03120482307944055</v>
      </c>
      <c r="N77">
        <f t="shared" si="10"/>
        <v>0.14000000000000007</v>
      </c>
      <c r="O77">
        <f t="shared" si="6"/>
        <v>8.955703646688624</v>
      </c>
      <c r="P77">
        <f t="shared" si="7"/>
        <v>8.956716750998588</v>
      </c>
      <c r="Q77">
        <f t="shared" si="8"/>
        <v>0.02239179187749647</v>
      </c>
    </row>
    <row r="78" spans="1:17" ht="12.75">
      <c r="A78" s="3">
        <f t="shared" si="9"/>
        <v>0.1975827479577413</v>
      </c>
      <c r="B78" s="7">
        <f t="shared" si="0"/>
        <v>9.003659912036742</v>
      </c>
      <c r="C78" s="3">
        <f t="shared" si="1"/>
        <v>9.006635701412591</v>
      </c>
      <c r="D78" s="3">
        <f t="shared" si="2"/>
        <v>9.005147806724667</v>
      </c>
      <c r="E78" s="3">
        <f t="shared" si="3"/>
        <v>0.03120996258065217</v>
      </c>
      <c r="F78" s="3">
        <f t="shared" si="4"/>
        <v>0.03122027774981399</v>
      </c>
      <c r="G78" s="3">
        <f t="shared" si="5"/>
        <v>0.03121512016523308</v>
      </c>
      <c r="N78">
        <f t="shared" si="10"/>
        <v>0.14250000000000007</v>
      </c>
      <c r="O78">
        <f t="shared" si="6"/>
        <v>8.95772985530855</v>
      </c>
      <c r="P78">
        <f t="shared" si="7"/>
        <v>8.958745415365142</v>
      </c>
      <c r="Q78">
        <f t="shared" si="8"/>
        <v>0.022396863538412855</v>
      </c>
    </row>
    <row r="79" spans="1:17" ht="12.75">
      <c r="A79" s="3">
        <f t="shared" si="9"/>
        <v>0.20104911195699993</v>
      </c>
      <c r="B79" s="7">
        <f t="shared" si="0"/>
        <v>9.006635701412591</v>
      </c>
      <c r="C79" s="3">
        <f t="shared" si="1"/>
        <v>9.00962199176228</v>
      </c>
      <c r="D79" s="3">
        <f t="shared" si="2"/>
        <v>9.008128846587436</v>
      </c>
      <c r="E79" s="3">
        <f t="shared" si="3"/>
        <v>0.03122027774981399</v>
      </c>
      <c r="F79" s="3">
        <f t="shared" si="4"/>
        <v>0.031230629319173486</v>
      </c>
      <c r="G79" s="3">
        <f t="shared" si="5"/>
        <v>0.031225453534493738</v>
      </c>
      <c r="N79">
        <f t="shared" si="10"/>
        <v>0.14500000000000007</v>
      </c>
      <c r="O79">
        <f t="shared" si="6"/>
        <v>8.959760975421734</v>
      </c>
      <c r="P79">
        <f t="shared" si="7"/>
        <v>8.960779002139752</v>
      </c>
      <c r="Q79">
        <f t="shared" si="8"/>
        <v>0.02240194750534938</v>
      </c>
    </row>
    <row r="80" spans="1:17" ht="12.75">
      <c r="A80" s="3">
        <f t="shared" si="9"/>
        <v>0.20451547595625855</v>
      </c>
      <c r="B80" s="7">
        <f t="shared" si="0"/>
        <v>9.00962199176228</v>
      </c>
      <c r="C80" s="3">
        <f t="shared" si="1"/>
        <v>9.012618851067796</v>
      </c>
      <c r="D80" s="3">
        <f t="shared" si="2"/>
        <v>9.011120421415038</v>
      </c>
      <c r="E80" s="3">
        <f t="shared" si="3"/>
        <v>0.031230629319173486</v>
      </c>
      <c r="F80" s="3">
        <f t="shared" si="4"/>
        <v>0.031241017524380965</v>
      </c>
      <c r="G80" s="3">
        <f t="shared" si="5"/>
        <v>0.031235823421777224</v>
      </c>
      <c r="N80">
        <f t="shared" si="10"/>
        <v>0.14750000000000008</v>
      </c>
      <c r="O80">
        <f t="shared" si="6"/>
        <v>8.96179702885777</v>
      </c>
      <c r="P80">
        <f t="shared" si="7"/>
        <v>8.96281753322249</v>
      </c>
      <c r="Q80">
        <f t="shared" si="8"/>
        <v>0.022407043833056223</v>
      </c>
    </row>
    <row r="81" spans="1:17" ht="12.75">
      <c r="A81" s="3">
        <f t="shared" si="9"/>
        <v>0.20798183995551717</v>
      </c>
      <c r="B81" s="7">
        <f t="shared" si="0"/>
        <v>9.012618851067796</v>
      </c>
      <c r="C81" s="3">
        <f t="shared" si="1"/>
        <v>9.015626347951038</v>
      </c>
      <c r="D81" s="3">
        <f t="shared" si="2"/>
        <v>9.014122599509417</v>
      </c>
      <c r="E81" s="3">
        <f t="shared" si="3"/>
        <v>0.031241017524380965</v>
      </c>
      <c r="F81" s="3">
        <f t="shared" si="4"/>
        <v>0.03125144260330492</v>
      </c>
      <c r="G81" s="3">
        <f t="shared" si="5"/>
        <v>0.03124623006384294</v>
      </c>
      <c r="N81">
        <f t="shared" si="10"/>
        <v>0.15000000000000008</v>
      </c>
      <c r="O81">
        <f t="shared" si="6"/>
        <v>8.963838037587209</v>
      </c>
      <c r="P81">
        <f t="shared" si="7"/>
        <v>8.964861030654987</v>
      </c>
      <c r="Q81">
        <f t="shared" si="8"/>
        <v>0.022412152576637468</v>
      </c>
    </row>
    <row r="82" spans="1:17" ht="12.75">
      <c r="A82" s="3">
        <f t="shared" si="9"/>
        <v>0.2114482039547758</v>
      </c>
      <c r="B82" s="7">
        <f t="shared" si="0"/>
        <v>9.015626347951038</v>
      </c>
      <c r="C82" s="3">
        <f t="shared" si="1"/>
        <v>9.018644551681737</v>
      </c>
      <c r="D82" s="3">
        <f t="shared" si="2"/>
        <v>9.017135449816386</v>
      </c>
      <c r="E82" s="3">
        <f t="shared" si="3"/>
        <v>0.03125144260330492</v>
      </c>
      <c r="F82" s="3">
        <f t="shared" si="4"/>
        <v>0.03126190479605944</v>
      </c>
      <c r="G82" s="3">
        <f t="shared" si="5"/>
        <v>0.03125667369968218</v>
      </c>
      <c r="N82">
        <f t="shared" si="10"/>
        <v>0.15250000000000008</v>
      </c>
      <c r="O82">
        <f t="shared" si="6"/>
        <v>8.965884023722767</v>
      </c>
      <c r="P82">
        <f t="shared" si="7"/>
        <v>8.966909516621644</v>
      </c>
      <c r="Q82">
        <f t="shared" si="8"/>
        <v>0.022417273791554112</v>
      </c>
    </row>
    <row r="83" spans="1:17" ht="12.75">
      <c r="A83" s="3">
        <f t="shared" si="9"/>
        <v>0.2149145679540344</v>
      </c>
      <c r="B83" s="7">
        <f t="shared" si="0"/>
        <v>9.018644551681737</v>
      </c>
      <c r="C83" s="3">
        <f t="shared" si="1"/>
        <v>9.021673532185481</v>
      </c>
      <c r="D83" s="3">
        <f t="shared" si="2"/>
        <v>9.02015904193361</v>
      </c>
      <c r="E83" s="3">
        <f t="shared" si="3"/>
        <v>0.03126190479605944</v>
      </c>
      <c r="F83" s="3">
        <f t="shared" si="4"/>
        <v>0.031272404345032076</v>
      </c>
      <c r="G83" s="3">
        <f t="shared" si="5"/>
        <v>0.03126715457054576</v>
      </c>
      <c r="N83">
        <f t="shared" si="10"/>
        <v>0.15500000000000008</v>
      </c>
      <c r="O83">
        <f t="shared" si="6"/>
        <v>8.967935009520524</v>
      </c>
      <c r="P83">
        <f t="shared" si="7"/>
        <v>8.96896301345084</v>
      </c>
      <c r="Q83">
        <f t="shared" si="8"/>
        <v>0.0224224075336271</v>
      </c>
    </row>
    <row r="84" spans="1:17" ht="12.75">
      <c r="A84" s="3">
        <f t="shared" si="9"/>
        <v>0.21838093195329303</v>
      </c>
      <c r="B84" s="7">
        <f t="shared" si="0"/>
        <v>9.021673532185481</v>
      </c>
      <c r="C84" s="3">
        <f t="shared" si="1"/>
        <v>9.024713360051877</v>
      </c>
      <c r="D84" s="3">
        <f t="shared" si="2"/>
        <v>9.023193446118679</v>
      </c>
      <c r="E84" s="3">
        <f t="shared" si="3"/>
        <v>0.031272404345032076</v>
      </c>
      <c r="F84" s="3">
        <f t="shared" si="4"/>
        <v>0.03128294149491209</v>
      </c>
      <c r="G84" s="3">
        <f t="shared" si="5"/>
        <v>0.031277672919972084</v>
      </c>
      <c r="N84">
        <f t="shared" si="10"/>
        <v>0.15750000000000008</v>
      </c>
      <c r="O84">
        <f t="shared" si="6"/>
        <v>8.969991017381156</v>
      </c>
      <c r="P84">
        <f t="shared" si="7"/>
        <v>8.971021543616155</v>
      </c>
      <c r="Q84">
        <f t="shared" si="8"/>
        <v>0.022427553859040387</v>
      </c>
    </row>
    <row r="85" spans="1:17" ht="12.75">
      <c r="A85" s="3">
        <f t="shared" si="9"/>
        <v>0.22184729595255165</v>
      </c>
      <c r="B85" s="7">
        <f t="shared" si="0"/>
        <v>9.024713360051877</v>
      </c>
      <c r="C85" s="3">
        <f t="shared" si="1"/>
        <v>9.027764106542815</v>
      </c>
      <c r="D85" s="3">
        <f t="shared" si="2"/>
        <v>9.026238733297346</v>
      </c>
      <c r="E85" s="3">
        <f t="shared" si="3"/>
        <v>0.03128294149491209</v>
      </c>
      <c r="F85" s="3">
        <f t="shared" si="4"/>
        <v>0.031293516492719144</v>
      </c>
      <c r="G85" s="3">
        <f t="shared" si="5"/>
        <v>0.03128822899381562</v>
      </c>
      <c r="N85">
        <f t="shared" si="10"/>
        <v>0.1600000000000001</v>
      </c>
      <c r="O85">
        <f t="shared" si="6"/>
        <v>8.972052069851154</v>
      </c>
      <c r="P85">
        <f t="shared" si="7"/>
        <v>8.973085129737616</v>
      </c>
      <c r="Q85">
        <f t="shared" si="8"/>
        <v>0.022432712824344038</v>
      </c>
    </row>
    <row r="86" spans="1:17" ht="12.75">
      <c r="A86" s="3">
        <f t="shared" si="9"/>
        <v>0.22531365995181027</v>
      </c>
      <c r="B86" s="7">
        <f aca="true" t="shared" si="11" ref="B86:B121">55.26*SIN($D$8)/LN(4*(1-A86*COS($D$8))/$C$11)+55.26*COS($D$8)/LN(1.15*(1-A86*COS($D$8))/$C$11)</f>
        <v>9.027764106542815</v>
      </c>
      <c r="C86" s="3">
        <f aca="true" t="shared" si="12" ref="C86:C120">B87</f>
        <v>9.030825843600898</v>
      </c>
      <c r="D86" s="3">
        <f aca="true" t="shared" si="13" ref="D86:D120">(B86+C86)/2</f>
        <v>9.029294975071856</v>
      </c>
      <c r="E86" s="3">
        <f aca="true" t="shared" si="14" ref="E86:E120">B86*B$14</f>
        <v>0.031293516492719144</v>
      </c>
      <c r="F86" s="3">
        <f aca="true" t="shared" si="15" ref="F86:F120">C86*B$14</f>
        <v>0.03130412958783248</v>
      </c>
      <c r="G86" s="3">
        <f aca="true" t="shared" si="16" ref="G86:G120">D86*B$14</f>
        <v>0.031298823040275814</v>
      </c>
      <c r="N86">
        <f t="shared" si="10"/>
        <v>0.1625000000000001</v>
      </c>
      <c r="O86">
        <f aca="true" t="shared" si="17" ref="O86:O121">55.26*SIN($D$8)/LN(4*(1-N86*COS($D$8))/$O$5)+55.26*COS($D$8)/LN(1.15*(1-N86*COS($D$8))/$O$5)</f>
        <v>8.974118189624075</v>
      </c>
      <c r="P86">
        <f aca="true" t="shared" si="18" ref="P86:P120">(O86+O87)/2</f>
        <v>8.975153794582939</v>
      </c>
      <c r="Q86">
        <f aca="true" t="shared" si="19" ref="Q86:Q120">P86*$N$22</f>
        <v>0.02243788448645735</v>
      </c>
    </row>
    <row r="87" spans="1:17" ht="12.75">
      <c r="A87" s="3">
        <f aca="true" t="shared" si="20" ref="A87:A121">A86+B$14</f>
        <v>0.2287800239510689</v>
      </c>
      <c r="B87" s="7">
        <f t="shared" si="11"/>
        <v>9.030825843600898</v>
      </c>
      <c r="C87" s="3">
        <f t="shared" si="12"/>
        <v>9.033898643857949</v>
      </c>
      <c r="D87" s="3">
        <f t="shared" si="13"/>
        <v>9.032362243729423</v>
      </c>
      <c r="E87" s="3">
        <f t="shared" si="14"/>
        <v>0.03130412958783248</v>
      </c>
      <c r="F87" s="3">
        <f t="shared" si="15"/>
        <v>0.031314781032020435</v>
      </c>
      <c r="G87" s="3">
        <f t="shared" si="16"/>
        <v>0.03130945530992646</v>
      </c>
      <c r="N87">
        <f t="shared" si="10"/>
        <v>0.1650000000000001</v>
      </c>
      <c r="O87">
        <f t="shared" si="17"/>
        <v>8.976189399541802</v>
      </c>
      <c r="P87">
        <f t="shared" si="18"/>
        <v>8.977227561068807</v>
      </c>
      <c r="Q87">
        <f t="shared" si="19"/>
        <v>0.022443068902672017</v>
      </c>
    </row>
    <row r="88" spans="1:17" ht="12.75">
      <c r="A88" s="3">
        <f t="shared" si="20"/>
        <v>0.2322463879503275</v>
      </c>
      <c r="B88" s="7">
        <f t="shared" si="11"/>
        <v>9.033898643857949</v>
      </c>
      <c r="C88" s="3">
        <f t="shared" si="12"/>
        <v>9.036982580643713</v>
      </c>
      <c r="D88" s="3">
        <f t="shared" si="13"/>
        <v>9.03544061225083</v>
      </c>
      <c r="E88" s="3">
        <f t="shared" si="14"/>
        <v>0.031314781032020435</v>
      </c>
      <c r="F88" s="3">
        <f t="shared" si="15"/>
        <v>0.0313254710794706</v>
      </c>
      <c r="G88" s="3">
        <f t="shared" si="16"/>
        <v>0.031320126055745516</v>
      </c>
      <c r="N88">
        <f t="shared" si="10"/>
        <v>0.1675000000000001</v>
      </c>
      <c r="O88">
        <f t="shared" si="17"/>
        <v>8.978265722595811</v>
      </c>
      <c r="P88">
        <f t="shared" si="18"/>
        <v>8.979306452262138</v>
      </c>
      <c r="Q88">
        <f t="shared" si="19"/>
        <v>0.022448266130655346</v>
      </c>
    </row>
    <row r="89" spans="1:17" ht="12.75">
      <c r="A89" s="3">
        <f t="shared" si="20"/>
        <v>0.23571275194958613</v>
      </c>
      <c r="B89" s="7">
        <f t="shared" si="11"/>
        <v>9.036982580643713</v>
      </c>
      <c r="C89" s="3">
        <f t="shared" si="12"/>
        <v>9.040077727994639</v>
      </c>
      <c r="D89" s="3">
        <f t="shared" si="13"/>
        <v>9.038530154319176</v>
      </c>
      <c r="E89" s="3">
        <f t="shared" si="14"/>
        <v>0.0313254710794706</v>
      </c>
      <c r="F89" s="3">
        <f t="shared" si="15"/>
        <v>0.031336199986820246</v>
      </c>
      <c r="G89" s="3">
        <f t="shared" si="16"/>
        <v>0.031330835533145425</v>
      </c>
      <c r="N89">
        <f aca="true" t="shared" si="21" ref="N89:N121">N88+$N$22</f>
        <v>0.1700000000000001</v>
      </c>
      <c r="O89">
        <f t="shared" si="17"/>
        <v>8.980347181928465</v>
      </c>
      <c r="P89">
        <f t="shared" si="18"/>
        <v>8.981390491381383</v>
      </c>
      <c r="Q89">
        <f t="shared" si="19"/>
        <v>0.022453476228453458</v>
      </c>
    </row>
    <row r="90" spans="1:17" ht="12.75">
      <c r="A90" s="3">
        <f t="shared" si="20"/>
        <v>0.23917911594884475</v>
      </c>
      <c r="B90" s="7">
        <f t="shared" si="11"/>
        <v>9.040077727994639</v>
      </c>
      <c r="C90" s="3">
        <f t="shared" si="12"/>
        <v>9.043184160662832</v>
      </c>
      <c r="D90" s="3">
        <f t="shared" si="13"/>
        <v>9.041630944328736</v>
      </c>
      <c r="E90" s="3">
        <f t="shared" si="14"/>
        <v>0.031336199986820246</v>
      </c>
      <c r="F90" s="3">
        <f t="shared" si="15"/>
        <v>0.03134696801318739</v>
      </c>
      <c r="G90" s="3">
        <f t="shared" si="16"/>
        <v>0.03134158400000382</v>
      </c>
      <c r="N90">
        <f t="shared" si="21"/>
        <v>0.1725000000000001</v>
      </c>
      <c r="O90">
        <f t="shared" si="17"/>
        <v>8.9824338008343</v>
      </c>
      <c r="P90">
        <f t="shared" si="18"/>
        <v>8.983479701797826</v>
      </c>
      <c r="Q90">
        <f t="shared" si="19"/>
        <v>0.022458699254494566</v>
      </c>
    </row>
    <row r="91" spans="1:17" ht="12.75">
      <c r="A91" s="3">
        <f t="shared" si="20"/>
        <v>0.24264547994810337</v>
      </c>
      <c r="B91" s="7">
        <f t="shared" si="11"/>
        <v>9.043184160662832</v>
      </c>
      <c r="C91" s="3">
        <f t="shared" si="12"/>
        <v>9.046301954125141</v>
      </c>
      <c r="D91" s="3">
        <f t="shared" si="13"/>
        <v>9.044743057393987</v>
      </c>
      <c r="E91" s="3">
        <f t="shared" si="14"/>
        <v>0.03134696801318739</v>
      </c>
      <c r="F91" s="3">
        <f t="shared" si="15"/>
        <v>0.031357775420202266</v>
      </c>
      <c r="G91" s="3">
        <f t="shared" si="16"/>
        <v>0.03135237171669483</v>
      </c>
      <c r="N91">
        <f t="shared" si="21"/>
        <v>0.1750000000000001</v>
      </c>
      <c r="O91">
        <f t="shared" si="17"/>
        <v>8.984525602761352</v>
      </c>
      <c r="P91">
        <f t="shared" si="18"/>
        <v>8.98557410703691</v>
      </c>
      <c r="Q91">
        <f t="shared" si="19"/>
        <v>0.022463935267592276</v>
      </c>
    </row>
    <row r="92" spans="1:17" ht="12.75">
      <c r="A92" s="3">
        <f t="shared" si="20"/>
        <v>0.246111843947362</v>
      </c>
      <c r="B92" s="7">
        <f t="shared" si="11"/>
        <v>9.046301954125141</v>
      </c>
      <c r="C92" s="3">
        <f t="shared" si="12"/>
        <v>9.049431184592375</v>
      </c>
      <c r="D92" s="3">
        <f t="shared" si="13"/>
        <v>9.047866569358758</v>
      </c>
      <c r="E92" s="3">
        <f t="shared" si="14"/>
        <v>0.031357775420202266</v>
      </c>
      <c r="F92" s="3">
        <f t="shared" si="15"/>
        <v>0.03136862247203927</v>
      </c>
      <c r="G92" s="3">
        <f t="shared" si="16"/>
        <v>0.03136319894612077</v>
      </c>
      <c r="N92">
        <f t="shared" si="21"/>
        <v>0.1775000000000001</v>
      </c>
      <c r="O92">
        <f t="shared" si="17"/>
        <v>8.986622611312471</v>
      </c>
      <c r="P92">
        <f t="shared" si="18"/>
        <v>8.987673730779573</v>
      </c>
      <c r="Q92">
        <f t="shared" si="19"/>
        <v>0.022469184326948933</v>
      </c>
    </row>
    <row r="93" spans="1:17" ht="12.75">
      <c r="A93" s="3">
        <f t="shared" si="20"/>
        <v>0.2495782079466206</v>
      </c>
      <c r="B93" s="7">
        <f t="shared" si="11"/>
        <v>9.049431184592375</v>
      </c>
      <c r="C93" s="3">
        <f t="shared" si="12"/>
        <v>9.052571929018683</v>
      </c>
      <c r="D93" s="3">
        <f t="shared" si="13"/>
        <v>9.051001556805529</v>
      </c>
      <c r="E93" s="3">
        <f t="shared" si="14"/>
        <v>0.03136862247203927</v>
      </c>
      <c r="F93" s="3">
        <f t="shared" si="15"/>
        <v>0.031379509435449496</v>
      </c>
      <c r="G93" s="3">
        <f t="shared" si="16"/>
        <v>0.03137406595374438</v>
      </c>
      <c r="N93">
        <f t="shared" si="21"/>
        <v>0.1800000000000001</v>
      </c>
      <c r="O93">
        <f t="shared" si="17"/>
        <v>8.988724850246676</v>
      </c>
      <c r="P93">
        <f t="shared" si="18"/>
        <v>8.989778596863584</v>
      </c>
      <c r="Q93">
        <f t="shared" si="19"/>
        <v>0.022474446492158958</v>
      </c>
    </row>
    <row r="94" spans="1:17" ht="12.75">
      <c r="A94" s="3">
        <f t="shared" si="20"/>
        <v>0.2530445719458792</v>
      </c>
      <c r="B94" s="7">
        <f t="shared" si="11"/>
        <v>9.052571929018683</v>
      </c>
      <c r="C94" s="3">
        <f t="shared" si="12"/>
        <v>9.055724265111063</v>
      </c>
      <c r="D94" s="3">
        <f t="shared" si="13"/>
        <v>9.054148097064873</v>
      </c>
      <c r="E94" s="3">
        <f t="shared" si="14"/>
        <v>0.031379509435449496</v>
      </c>
      <c r="F94" s="3">
        <f t="shared" si="15"/>
        <v>0.031390436579793686</v>
      </c>
      <c r="G94" s="3">
        <f t="shared" si="16"/>
        <v>0.03138497300762159</v>
      </c>
      <c r="N94">
        <f t="shared" si="21"/>
        <v>0.1825000000000001</v>
      </c>
      <c r="O94">
        <f t="shared" si="17"/>
        <v>8.990832343480493</v>
      </c>
      <c r="P94">
        <f t="shared" si="18"/>
        <v>8.991888729284918</v>
      </c>
      <c r="Q94">
        <f t="shared" si="19"/>
        <v>0.022479721823212295</v>
      </c>
    </row>
    <row r="95" spans="1:17" ht="12.75">
      <c r="A95" s="3">
        <f t="shared" si="20"/>
        <v>0.2565109359451378</v>
      </c>
      <c r="B95" s="7">
        <f t="shared" si="11"/>
        <v>9.055724265111063</v>
      </c>
      <c r="C95" s="3">
        <f t="shared" si="12"/>
        <v>9.058888271339054</v>
      </c>
      <c r="D95" s="3">
        <f t="shared" si="13"/>
        <v>9.057306268225059</v>
      </c>
      <c r="E95" s="3">
        <f t="shared" si="14"/>
        <v>0.031390436579793686</v>
      </c>
      <c r="F95" s="3">
        <f t="shared" si="15"/>
        <v>0.03140140417707582</v>
      </c>
      <c r="G95" s="3">
        <f t="shared" si="16"/>
        <v>0.031395920378434757</v>
      </c>
      <c r="N95">
        <f t="shared" si="21"/>
        <v>0.1850000000000001</v>
      </c>
      <c r="O95">
        <f t="shared" si="17"/>
        <v>8.992945115089343</v>
      </c>
      <c r="P95">
        <f t="shared" si="18"/>
        <v>8.994004152199128</v>
      </c>
      <c r="Q95">
        <f t="shared" si="19"/>
        <v>0.02248501038049782</v>
      </c>
    </row>
    <row r="96" spans="1:17" ht="12.75">
      <c r="A96" s="3">
        <f t="shared" si="20"/>
        <v>0.2599772999443964</v>
      </c>
      <c r="B96" s="7">
        <f t="shared" si="11"/>
        <v>9.058888271339054</v>
      </c>
      <c r="C96" s="3">
        <f t="shared" si="12"/>
        <v>9.062064026944537</v>
      </c>
      <c r="D96" s="3">
        <f t="shared" si="13"/>
        <v>9.060476149141795</v>
      </c>
      <c r="E96" s="3">
        <f t="shared" si="14"/>
        <v>0.03140140417707582</v>
      </c>
      <c r="F96" s="3">
        <f t="shared" si="15"/>
        <v>0.03141241250197711</v>
      </c>
      <c r="G96" s="3">
        <f t="shared" si="16"/>
        <v>0.03140690833952647</v>
      </c>
      <c r="N96">
        <f t="shared" si="21"/>
        <v>0.1875000000000001</v>
      </c>
      <c r="O96">
        <f t="shared" si="17"/>
        <v>8.995063189308915</v>
      </c>
      <c r="P96">
        <f t="shared" si="18"/>
        <v>8.996124889922744</v>
      </c>
      <c r="Q96">
        <f t="shared" si="19"/>
        <v>0.02249031222480686</v>
      </c>
    </row>
    <row r="97" spans="1:17" ht="12.75">
      <c r="A97" s="3">
        <f t="shared" si="20"/>
        <v>0.263443663943655</v>
      </c>
      <c r="B97" s="7">
        <f t="shared" si="11"/>
        <v>9.062064026944537</v>
      </c>
      <c r="C97" s="3">
        <f t="shared" si="12"/>
        <v>9.065251611951735</v>
      </c>
      <c r="D97" s="3">
        <f t="shared" si="13"/>
        <v>9.063657819448135</v>
      </c>
      <c r="E97" s="3">
        <f t="shared" si="14"/>
        <v>0.03141241250197711</v>
      </c>
      <c r="F97" s="3">
        <f t="shared" si="15"/>
        <v>0.03142346183189064</v>
      </c>
      <c r="G97" s="3">
        <f t="shared" si="16"/>
        <v>0.031417937166933876</v>
      </c>
      <c r="N97">
        <f t="shared" si="21"/>
        <v>0.1900000000000001</v>
      </c>
      <c r="O97">
        <f t="shared" si="17"/>
        <v>8.997186590536572</v>
      </c>
      <c r="P97">
        <f t="shared" si="18"/>
        <v>8.998250966934663</v>
      </c>
      <c r="Q97">
        <f t="shared" si="19"/>
        <v>0.022495627417336655</v>
      </c>
    </row>
    <row r="98" spans="1:17" ht="12.75">
      <c r="A98" s="3">
        <f t="shared" si="20"/>
        <v>0.2669100279429136</v>
      </c>
      <c r="B98" s="7">
        <f t="shared" si="11"/>
        <v>9.065251611951735</v>
      </c>
      <c r="C98" s="3">
        <f t="shared" si="12"/>
        <v>9.068451107177346</v>
      </c>
      <c r="D98" s="3">
        <f t="shared" si="13"/>
        <v>9.066851359564541</v>
      </c>
      <c r="E98" s="3">
        <f t="shared" si="14"/>
        <v>0.03142346183189064</v>
      </c>
      <c r="F98" s="3">
        <f t="shared" si="15"/>
        <v>0.0314345524469565</v>
      </c>
      <c r="G98" s="3">
        <f t="shared" si="16"/>
        <v>0.03142900713942357</v>
      </c>
      <c r="N98">
        <f t="shared" si="21"/>
        <v>0.19250000000000012</v>
      </c>
      <c r="O98">
        <f t="shared" si="17"/>
        <v>8.999315343332755</v>
      </c>
      <c r="P98">
        <f t="shared" si="18"/>
        <v>9.000382407877595</v>
      </c>
      <c r="Q98">
        <f t="shared" si="19"/>
        <v>0.02250095601969399</v>
      </c>
    </row>
    <row r="99" spans="1:17" ht="12.75">
      <c r="A99" s="3">
        <f t="shared" si="20"/>
        <v>0.27037639194217217</v>
      </c>
      <c r="B99" s="7">
        <f t="shared" si="11"/>
        <v>9.068451107177346</v>
      </c>
      <c r="C99" s="3">
        <f t="shared" si="12"/>
        <v>9.071662594240847</v>
      </c>
      <c r="D99" s="3">
        <f t="shared" si="13"/>
        <v>9.070056850709097</v>
      </c>
      <c r="E99" s="3">
        <f t="shared" si="14"/>
        <v>0.0314345524469565</v>
      </c>
      <c r="F99" s="3">
        <f t="shared" si="15"/>
        <v>0.031445684630097503</v>
      </c>
      <c r="G99" s="3">
        <f t="shared" si="16"/>
        <v>0.031440118538527004</v>
      </c>
      <c r="N99">
        <f t="shared" si="21"/>
        <v>0.19500000000000012</v>
      </c>
      <c r="O99">
        <f t="shared" si="17"/>
        <v>9.001449472422436</v>
      </c>
      <c r="P99">
        <f t="shared" si="18"/>
        <v>9.002519237559486</v>
      </c>
      <c r="Q99">
        <f t="shared" si="19"/>
        <v>0.022506298093898716</v>
      </c>
    </row>
    <row r="100" spans="1:17" ht="12.75">
      <c r="A100" s="3">
        <f t="shared" si="20"/>
        <v>0.27384275594143076</v>
      </c>
      <c r="B100" s="7">
        <f t="shared" si="11"/>
        <v>9.071662594240847</v>
      </c>
      <c r="C100" s="3">
        <f t="shared" si="12"/>
        <v>9.074886155574976</v>
      </c>
      <c r="D100" s="3">
        <f t="shared" si="13"/>
        <v>9.07327437490791</v>
      </c>
      <c r="E100" s="3">
        <f t="shared" si="14"/>
        <v>0.031445684630097503</v>
      </c>
      <c r="F100" s="3">
        <f t="shared" si="15"/>
        <v>0.03145685866705553</v>
      </c>
      <c r="G100" s="3">
        <f t="shared" si="16"/>
        <v>0.031451271648576515</v>
      </c>
      <c r="N100">
        <f t="shared" si="21"/>
        <v>0.19750000000000012</v>
      </c>
      <c r="O100">
        <f t="shared" si="17"/>
        <v>9.003589002696536</v>
      </c>
      <c r="P100">
        <f t="shared" si="18"/>
        <v>9.004661480954972</v>
      </c>
      <c r="Q100">
        <f t="shared" si="19"/>
        <v>0.022511653702387432</v>
      </c>
    </row>
    <row r="101" spans="1:17" ht="12.75">
      <c r="A101" s="3">
        <f t="shared" si="20"/>
        <v>0.27730911994068935</v>
      </c>
      <c r="B101" s="7">
        <f t="shared" si="11"/>
        <v>9.074886155574976</v>
      </c>
      <c r="C101" s="3">
        <f t="shared" si="12"/>
        <v>9.078121874436354</v>
      </c>
      <c r="D101" s="3">
        <f t="shared" si="13"/>
        <v>9.076504015005664</v>
      </c>
      <c r="E101" s="3">
        <f t="shared" si="14"/>
        <v>0.03145685866705553</v>
      </c>
      <c r="F101" s="3">
        <f t="shared" si="15"/>
        <v>0.03146807484642833</v>
      </c>
      <c r="G101" s="3">
        <f t="shared" si="16"/>
        <v>0.03146246675674193</v>
      </c>
      <c r="N101">
        <f t="shared" si="21"/>
        <v>0.20000000000000012</v>
      </c>
      <c r="O101">
        <f t="shared" si="17"/>
        <v>9.005733959213408</v>
      </c>
      <c r="P101">
        <f t="shared" si="18"/>
        <v>9.006809163206855</v>
      </c>
      <c r="Q101">
        <f t="shared" si="19"/>
        <v>0.02251702290801714</v>
      </c>
    </row>
    <row r="102" spans="1:17" ht="12.75">
      <c r="A102" s="3">
        <f t="shared" si="20"/>
        <v>0.28077548393994795</v>
      </c>
      <c r="B102" s="7">
        <f t="shared" si="11"/>
        <v>9.078121874436354</v>
      </c>
      <c r="C102" s="3">
        <f t="shared" si="12"/>
        <v>9.08136983491632</v>
      </c>
      <c r="D102" s="3">
        <f t="shared" si="13"/>
        <v>9.079745854676336</v>
      </c>
      <c r="E102" s="3">
        <f t="shared" si="14"/>
        <v>0.03146807484642833</v>
      </c>
      <c r="F102" s="3">
        <f t="shared" si="15"/>
        <v>0.0314793334597071</v>
      </c>
      <c r="G102" s="3">
        <f t="shared" si="16"/>
        <v>0.03147370415306771</v>
      </c>
      <c r="N102">
        <f t="shared" si="21"/>
        <v>0.20250000000000012</v>
      </c>
      <c r="O102">
        <f t="shared" si="17"/>
        <v>9.007884367200301</v>
      </c>
      <c r="P102">
        <f t="shared" si="18"/>
        <v>9.008962309627583</v>
      </c>
      <c r="Q102">
        <f t="shared" si="19"/>
        <v>0.022522405774068957</v>
      </c>
    </row>
    <row r="103" spans="1:17" ht="12.75">
      <c r="A103" s="3">
        <f t="shared" si="20"/>
        <v>0.28424184793920654</v>
      </c>
      <c r="B103" s="7">
        <f t="shared" si="11"/>
        <v>9.08136983491632</v>
      </c>
      <c r="C103" s="3">
        <f t="shared" si="12"/>
        <v>9.084630121951896</v>
      </c>
      <c r="D103" s="3">
        <f t="shared" si="13"/>
        <v>9.082999978434108</v>
      </c>
      <c r="E103" s="3">
        <f t="shared" si="14"/>
        <v>0.0314793334597071</v>
      </c>
      <c r="F103" s="3">
        <f t="shared" si="15"/>
        <v>0.03149063480131447</v>
      </c>
      <c r="G103" s="3">
        <f t="shared" si="16"/>
        <v>0.03148498413051078</v>
      </c>
      <c r="N103">
        <f t="shared" si="21"/>
        <v>0.20500000000000013</v>
      </c>
      <c r="O103">
        <f t="shared" si="17"/>
        <v>9.010040252054864</v>
      </c>
      <c r="P103">
        <f t="shared" si="18"/>
        <v>9.011120945700753</v>
      </c>
      <c r="Q103">
        <f t="shared" si="19"/>
        <v>0.022527802364251885</v>
      </c>
    </row>
    <row r="104" spans="1:17" ht="12.75">
      <c r="A104" s="3">
        <f t="shared" si="20"/>
        <v>0.28770821193846513</v>
      </c>
      <c r="B104" s="7">
        <f t="shared" si="11"/>
        <v>9.084630121951896</v>
      </c>
      <c r="C104" s="3">
        <f t="shared" si="12"/>
        <v>9.087902821336979</v>
      </c>
      <c r="D104" s="3">
        <f t="shared" si="13"/>
        <v>9.086266471644437</v>
      </c>
      <c r="E104" s="3">
        <f t="shared" si="14"/>
        <v>0.03149063480131447</v>
      </c>
      <c r="F104" s="3">
        <f t="shared" si="15"/>
        <v>0.031501979168643314</v>
      </c>
      <c r="G104" s="3">
        <f t="shared" si="16"/>
        <v>0.03149630698497889</v>
      </c>
      <c r="N104">
        <f t="shared" si="21"/>
        <v>0.20750000000000013</v>
      </c>
      <c r="O104">
        <f t="shared" si="17"/>
        <v>9.012201639346642</v>
      </c>
      <c r="P104">
        <f t="shared" si="18"/>
        <v>9.013285097082633</v>
      </c>
      <c r="Q104">
        <f t="shared" si="19"/>
        <v>0.022533212742706584</v>
      </c>
    </row>
    <row r="105" spans="1:17" ht="12.75">
      <c r="A105" s="3">
        <f t="shared" si="20"/>
        <v>0.2911745759377237</v>
      </c>
      <c r="B105" s="7">
        <f t="shared" si="11"/>
        <v>9.087902821336979</v>
      </c>
      <c r="C105" s="3">
        <f t="shared" si="12"/>
        <v>9.091188019733673</v>
      </c>
      <c r="D105" s="3">
        <f t="shared" si="13"/>
        <v>9.089545420535327</v>
      </c>
      <c r="E105" s="3">
        <f t="shared" si="14"/>
        <v>0.031501979168643314</v>
      </c>
      <c r="F105" s="3">
        <f t="shared" si="15"/>
        <v>0.03151336686209604</v>
      </c>
      <c r="G105" s="3">
        <f t="shared" si="16"/>
        <v>0.031507673015369685</v>
      </c>
      <c r="N105">
        <f t="shared" si="21"/>
        <v>0.21000000000000013</v>
      </c>
      <c r="O105">
        <f t="shared" si="17"/>
        <v>9.014368554818624</v>
      </c>
      <c r="P105">
        <f t="shared" si="18"/>
        <v>9.015454789603695</v>
      </c>
      <c r="Q105">
        <f t="shared" si="19"/>
        <v>0.022538636974009235</v>
      </c>
    </row>
    <row r="106" spans="1:17" ht="12.75">
      <c r="A106" s="3">
        <f t="shared" si="20"/>
        <v>0.2946409399369823</v>
      </c>
      <c r="B106" s="7">
        <f t="shared" si="11"/>
        <v>9.091188019733673</v>
      </c>
      <c r="C106" s="3">
        <f t="shared" si="12"/>
        <v>9.094485804683831</v>
      </c>
      <c r="D106" s="3">
        <f t="shared" si="13"/>
        <v>9.092836912208753</v>
      </c>
      <c r="E106" s="3">
        <f t="shared" si="14"/>
        <v>0.03151336686209604</v>
      </c>
      <c r="F106" s="3">
        <f t="shared" si="15"/>
        <v>0.03152479818512457</v>
      </c>
      <c r="G106" s="3">
        <f t="shared" si="16"/>
        <v>0.031519082523610305</v>
      </c>
      <c r="N106">
        <f t="shared" si="21"/>
        <v>0.21250000000000013</v>
      </c>
      <c r="O106">
        <f t="shared" si="17"/>
        <v>9.016541024388763</v>
      </c>
      <c r="P106">
        <f t="shared" si="18"/>
        <v>9.017630049270156</v>
      </c>
      <c r="Q106">
        <f t="shared" si="19"/>
        <v>0.02254407512317539</v>
      </c>
    </row>
    <row r="107" spans="1:17" ht="12.75">
      <c r="A107" s="3">
        <f t="shared" si="20"/>
        <v>0.2981073039362409</v>
      </c>
      <c r="B107" s="7">
        <f t="shared" si="11"/>
        <v>9.094485804683831</v>
      </c>
      <c r="C107" s="3">
        <f t="shared" si="12"/>
        <v>9.097796264620792</v>
      </c>
      <c r="D107" s="3">
        <f t="shared" si="13"/>
        <v>9.096141034652312</v>
      </c>
      <c r="E107" s="3">
        <f t="shared" si="14"/>
        <v>0.03152479818512457</v>
      </c>
      <c r="F107" s="3">
        <f t="shared" si="15"/>
        <v>0.03153627344427103</v>
      </c>
      <c r="G107" s="3">
        <f t="shared" si="16"/>
        <v>0.0315305358146978</v>
      </c>
      <c r="N107">
        <f t="shared" si="21"/>
        <v>0.21500000000000014</v>
      </c>
      <c r="O107">
        <f t="shared" si="17"/>
        <v>9.018719074151551</v>
      </c>
      <c r="P107">
        <f t="shared" si="18"/>
        <v>9.019810902265572</v>
      </c>
      <c r="Q107">
        <f t="shared" si="19"/>
        <v>0.02254952725566393</v>
      </c>
    </row>
    <row r="108" spans="1:17" ht="12.75">
      <c r="A108" s="3">
        <f t="shared" si="20"/>
        <v>0.3015736679354995</v>
      </c>
      <c r="B108" s="7">
        <f t="shared" si="11"/>
        <v>9.097796264620792</v>
      </c>
      <c r="C108" s="3">
        <f t="shared" si="12"/>
        <v>9.101119488881285</v>
      </c>
      <c r="D108" s="3">
        <f t="shared" si="13"/>
        <v>9.099457876751039</v>
      </c>
      <c r="E108" s="3">
        <f t="shared" si="14"/>
        <v>0.03153627344427103</v>
      </c>
      <c r="F108" s="3">
        <f t="shared" si="15"/>
        <v>0.03154779294920907</v>
      </c>
      <c r="G108" s="3">
        <f t="shared" si="16"/>
        <v>0.03154203319674005</v>
      </c>
      <c r="N108">
        <f t="shared" si="21"/>
        <v>0.21750000000000014</v>
      </c>
      <c r="O108">
        <f t="shared" si="17"/>
        <v>9.020902730379591</v>
      </c>
      <c r="P108">
        <f t="shared" si="18"/>
        <v>9.021997374952393</v>
      </c>
      <c r="Q108">
        <f t="shared" si="19"/>
        <v>0.022554993437380984</v>
      </c>
    </row>
    <row r="109" spans="1:17" ht="12.75">
      <c r="A109" s="3">
        <f t="shared" si="20"/>
        <v>0.3050400319347581</v>
      </c>
      <c r="B109" s="7">
        <f t="shared" si="11"/>
        <v>9.101119488881285</v>
      </c>
      <c r="C109" s="3">
        <f t="shared" si="12"/>
        <v>9.104455567717569</v>
      </c>
      <c r="D109" s="3">
        <f t="shared" si="13"/>
        <v>9.102787528299427</v>
      </c>
      <c r="E109" s="3">
        <f t="shared" si="14"/>
        <v>0.03154779294920907</v>
      </c>
      <c r="F109" s="3">
        <f t="shared" si="15"/>
        <v>0.03155935701278585</v>
      </c>
      <c r="G109" s="3">
        <f t="shared" si="16"/>
        <v>0.03155357498099746</v>
      </c>
      <c r="N109">
        <f t="shared" si="21"/>
        <v>0.22000000000000014</v>
      </c>
      <c r="O109">
        <f t="shared" si="17"/>
        <v>9.023092019525196</v>
      </c>
      <c r="P109">
        <f t="shared" si="18"/>
        <v>9.024189493873596</v>
      </c>
      <c r="Q109">
        <f t="shared" si="19"/>
        <v>0.022560473734683992</v>
      </c>
    </row>
    <row r="110" spans="1:17" ht="12.75">
      <c r="A110" s="3">
        <f t="shared" si="20"/>
        <v>0.3085063959340167</v>
      </c>
      <c r="B110" s="7">
        <f t="shared" si="11"/>
        <v>9.104455567717569</v>
      </c>
      <c r="C110" s="3">
        <f t="shared" si="12"/>
        <v>9.107804592309728</v>
      </c>
      <c r="D110" s="3">
        <f t="shared" si="13"/>
        <v>9.10613008001365</v>
      </c>
      <c r="E110" s="3">
        <f t="shared" si="14"/>
        <v>0.03155935701278585</v>
      </c>
      <c r="F110" s="3">
        <f t="shared" si="15"/>
        <v>0.03157096595106475</v>
      </c>
      <c r="G110" s="3">
        <f t="shared" si="16"/>
        <v>0.0315651614819253</v>
      </c>
      <c r="N110">
        <f t="shared" si="21"/>
        <v>0.22250000000000014</v>
      </c>
      <c r="O110">
        <f t="shared" si="17"/>
        <v>9.025286968221994</v>
      </c>
      <c r="P110">
        <f t="shared" si="18"/>
        <v>9.026387285754282</v>
      </c>
      <c r="Q110">
        <f t="shared" si="19"/>
        <v>0.022565968214385706</v>
      </c>
    </row>
    <row r="111" spans="1:17" ht="12.75">
      <c r="A111" s="3">
        <f t="shared" si="20"/>
        <v>0.3119727599332753</v>
      </c>
      <c r="B111" s="7">
        <f t="shared" si="11"/>
        <v>9.107804592309728</v>
      </c>
      <c r="C111" s="3">
        <f t="shared" si="12"/>
        <v>9.11116665477822</v>
      </c>
      <c r="D111" s="3">
        <f t="shared" si="13"/>
        <v>9.109485623543975</v>
      </c>
      <c r="E111" s="3">
        <f t="shared" si="14"/>
        <v>0.03157096595106475</v>
      </c>
      <c r="F111" s="3">
        <f t="shared" si="15"/>
        <v>0.03158262008336878</v>
      </c>
      <c r="G111" s="3">
        <f t="shared" si="16"/>
        <v>0.03157679301721677</v>
      </c>
      <c r="N111">
        <f t="shared" si="21"/>
        <v>0.22500000000000014</v>
      </c>
      <c r="O111">
        <f t="shared" si="17"/>
        <v>9.02748760328657</v>
      </c>
      <c r="P111">
        <f t="shared" si="18"/>
        <v>9.028590777503338</v>
      </c>
      <c r="Q111">
        <f t="shared" si="19"/>
        <v>0.022571476943758346</v>
      </c>
    </row>
    <row r="112" spans="1:17" ht="12.75">
      <c r="A112" s="3">
        <f t="shared" si="20"/>
        <v>0.31543912393253387</v>
      </c>
      <c r="B112" s="7">
        <f t="shared" si="11"/>
        <v>9.11116665477822</v>
      </c>
      <c r="C112" s="3">
        <f t="shared" si="12"/>
        <v>9.114541848196595</v>
      </c>
      <c r="D112" s="3">
        <f t="shared" si="13"/>
        <v>9.112854251487407</v>
      </c>
      <c r="E112" s="3">
        <f t="shared" si="14"/>
        <v>0.03158262008336878</v>
      </c>
      <c r="F112" s="3">
        <f t="shared" si="15"/>
        <v>0.03159431973232477</v>
      </c>
      <c r="G112" s="3">
        <f t="shared" si="16"/>
        <v>0.03158846990784678</v>
      </c>
      <c r="N112">
        <f t="shared" si="21"/>
        <v>0.22750000000000015</v>
      </c>
      <c r="O112">
        <f t="shared" si="17"/>
        <v>9.029693951720105</v>
      </c>
      <c r="P112">
        <f t="shared" si="18"/>
        <v>9.030799996215073</v>
      </c>
      <c r="Q112">
        <f t="shared" si="19"/>
        <v>0.022576999990537683</v>
      </c>
    </row>
    <row r="113" spans="1:17" ht="12.75">
      <c r="A113" s="3">
        <f t="shared" si="20"/>
        <v>0.31890548793179246</v>
      </c>
      <c r="B113" s="7">
        <f t="shared" si="11"/>
        <v>9.114541848196595</v>
      </c>
      <c r="C113" s="3">
        <f t="shared" si="12"/>
        <v>9.117930266604457</v>
      </c>
      <c r="D113" s="3">
        <f t="shared" si="13"/>
        <v>9.116236057400526</v>
      </c>
      <c r="E113" s="3">
        <f t="shared" si="14"/>
        <v>0.03159431973232477</v>
      </c>
      <c r="F113" s="3">
        <f t="shared" si="15"/>
        <v>0.031606065223908214</v>
      </c>
      <c r="G113" s="3">
        <f t="shared" si="16"/>
        <v>0.03160019247811649</v>
      </c>
      <c r="N113">
        <f t="shared" si="21"/>
        <v>0.23000000000000015</v>
      </c>
      <c r="O113">
        <f t="shared" si="17"/>
        <v>9.031906040710043</v>
      </c>
      <c r="P113">
        <f t="shared" si="18"/>
        <v>9.033014969170914</v>
      </c>
      <c r="Q113">
        <f t="shared" si="19"/>
        <v>0.022582537422927287</v>
      </c>
    </row>
    <row r="114" spans="1:17" ht="12.75">
      <c r="A114" s="3">
        <f t="shared" si="20"/>
        <v>0.32237185193105106</v>
      </c>
      <c r="B114" s="7">
        <f t="shared" si="11"/>
        <v>9.117930266604457</v>
      </c>
      <c r="C114" s="3">
        <f t="shared" si="12"/>
        <v>9.12133200502062</v>
      </c>
      <c r="D114" s="3">
        <f t="shared" si="13"/>
        <v>9.119631135812538</v>
      </c>
      <c r="E114" s="3">
        <f t="shared" si="14"/>
        <v>0.031606065223908214</v>
      </c>
      <c r="F114" s="3">
        <f t="shared" si="15"/>
        <v>0.031617856887488895</v>
      </c>
      <c r="G114" s="3">
        <f t="shared" si="16"/>
        <v>0.03161196105569855</v>
      </c>
      <c r="N114">
        <f t="shared" si="21"/>
        <v>0.23250000000000015</v>
      </c>
      <c r="O114">
        <f t="shared" si="17"/>
        <v>9.034123897631787</v>
      </c>
      <c r="P114">
        <f t="shared" si="18"/>
        <v>9.03523572384109</v>
      </c>
      <c r="Q114">
        <f t="shared" si="19"/>
        <v>0.022588089309602728</v>
      </c>
    </row>
    <row r="115" spans="1:17" ht="12.75">
      <c r="A115" s="3">
        <f t="shared" si="20"/>
        <v>0.32583821593030965</v>
      </c>
      <c r="B115" s="7">
        <f t="shared" si="11"/>
        <v>9.12133200502062</v>
      </c>
      <c r="C115" s="3">
        <f t="shared" si="12"/>
        <v>9.1247471594565</v>
      </c>
      <c r="D115" s="3">
        <f t="shared" si="13"/>
        <v>9.12303958223856</v>
      </c>
      <c r="E115" s="3">
        <f t="shared" si="14"/>
        <v>0.031617856887488895</v>
      </c>
      <c r="F115" s="3">
        <f t="shared" si="15"/>
        <v>0.03162969505587734</v>
      </c>
      <c r="G115" s="3">
        <f t="shared" si="16"/>
        <v>0.031623775971683116</v>
      </c>
      <c r="N115">
        <f t="shared" si="21"/>
        <v>0.23500000000000015</v>
      </c>
      <c r="O115">
        <f t="shared" si="17"/>
        <v>9.036347550050394</v>
      </c>
      <c r="P115">
        <f t="shared" si="18"/>
        <v>9.037462287886347</v>
      </c>
      <c r="Q115">
        <f t="shared" si="19"/>
        <v>0.022593655719715867</v>
      </c>
    </row>
    <row r="116" spans="1:17" ht="12.75">
      <c r="A116" s="3">
        <f t="shared" si="20"/>
        <v>0.32930457992956824</v>
      </c>
      <c r="B116" s="7">
        <f t="shared" si="11"/>
        <v>9.1247471594565</v>
      </c>
      <c r="C116" s="3">
        <f t="shared" si="12"/>
        <v>9.128175826929745</v>
      </c>
      <c r="D116" s="3">
        <f t="shared" si="13"/>
        <v>9.126461493193123</v>
      </c>
      <c r="E116" s="3">
        <f t="shared" si="14"/>
        <v>0.03162969505587734</v>
      </c>
      <c r="F116" s="3">
        <f t="shared" si="15"/>
        <v>0.03164158006537202</v>
      </c>
      <c r="G116" s="3">
        <f t="shared" si="16"/>
        <v>0.03163563756062468</v>
      </c>
      <c r="N116">
        <f t="shared" si="21"/>
        <v>0.23750000000000016</v>
      </c>
      <c r="O116">
        <f t="shared" si="17"/>
        <v>9.0385770257223</v>
      </c>
      <c r="P116">
        <f t="shared" si="18"/>
        <v>9.039694689159683</v>
      </c>
      <c r="Q116">
        <f t="shared" si="19"/>
        <v>0.022599236722899207</v>
      </c>
    </row>
    <row r="117" spans="1:17" ht="12.75">
      <c r="A117" s="3">
        <f t="shared" si="20"/>
        <v>0.33277094392882683</v>
      </c>
      <c r="B117" s="7">
        <f t="shared" si="11"/>
        <v>9.128175826929745</v>
      </c>
      <c r="C117" s="3">
        <f t="shared" si="12"/>
        <v>9.131618105478061</v>
      </c>
      <c r="D117" s="3">
        <f t="shared" si="13"/>
        <v>9.129896966203903</v>
      </c>
      <c r="E117" s="3">
        <f t="shared" si="14"/>
        <v>0.03164158006537202</v>
      </c>
      <c r="F117" s="3">
        <f t="shared" si="15"/>
        <v>0.03165351225580733</v>
      </c>
      <c r="G117" s="3">
        <f t="shared" si="16"/>
        <v>0.03164754616058967</v>
      </c>
      <c r="N117">
        <f t="shared" si="21"/>
        <v>0.24000000000000016</v>
      </c>
      <c r="O117">
        <f t="shared" si="17"/>
        <v>9.040812352597065</v>
      </c>
      <c r="P117">
        <f t="shared" si="18"/>
        <v>9.041932955708104</v>
      </c>
      <c r="Q117">
        <f t="shared" si="19"/>
        <v>0.02260483238927026</v>
      </c>
    </row>
    <row r="118" spans="1:17" ht="12.75">
      <c r="A118" s="3">
        <f t="shared" si="20"/>
        <v>0.3362373079280854</v>
      </c>
      <c r="B118" s="7">
        <f t="shared" si="11"/>
        <v>9.131618105478061</v>
      </c>
      <c r="C118" s="3">
        <f t="shared" si="12"/>
        <v>9.135074094173309</v>
      </c>
      <c r="D118" s="3">
        <f t="shared" si="13"/>
        <v>9.133346099825685</v>
      </c>
      <c r="E118" s="3">
        <f t="shared" si="14"/>
        <v>0.03165351225580733</v>
      </c>
      <c r="F118" s="3">
        <f t="shared" si="15"/>
        <v>0.03166549197060238</v>
      </c>
      <c r="G118" s="3">
        <f t="shared" si="16"/>
        <v>0.031659502113204854</v>
      </c>
      <c r="N118">
        <f t="shared" si="21"/>
        <v>0.24250000000000016</v>
      </c>
      <c r="O118">
        <f t="shared" si="17"/>
        <v>9.043053558819143</v>
      </c>
      <c r="P118">
        <f t="shared" si="18"/>
        <v>9.044177115774396</v>
      </c>
      <c r="Q118">
        <f t="shared" si="19"/>
        <v>0.02261044278943599</v>
      </c>
    </row>
    <row r="119" spans="1:17" ht="12.75">
      <c r="A119" s="3">
        <f t="shared" si="20"/>
        <v>0.339703671927344</v>
      </c>
      <c r="B119" s="7">
        <f t="shared" si="11"/>
        <v>9.135074094173309</v>
      </c>
      <c r="C119" s="3">
        <f t="shared" si="12"/>
        <v>9.138543893135832</v>
      </c>
      <c r="D119" s="3">
        <f t="shared" si="13"/>
        <v>9.13680899365457</v>
      </c>
      <c r="E119" s="3">
        <f t="shared" si="14"/>
        <v>0.03166549197060238</v>
      </c>
      <c r="F119" s="3">
        <f t="shared" si="15"/>
        <v>0.03167751955681073</v>
      </c>
      <c r="G119" s="3">
        <f t="shared" si="16"/>
        <v>0.03167150576370656</v>
      </c>
      <c r="N119">
        <f t="shared" si="21"/>
        <v>0.24500000000000016</v>
      </c>
      <c r="O119">
        <f t="shared" si="17"/>
        <v>9.045300672729649</v>
      </c>
      <c r="P119">
        <f t="shared" si="18"/>
        <v>9.046427197798911</v>
      </c>
      <c r="Q119">
        <f t="shared" si="19"/>
        <v>0.022616067994497276</v>
      </c>
    </row>
    <row r="120" spans="1:17" ht="12.75">
      <c r="A120" s="3">
        <f t="shared" si="20"/>
        <v>0.3431700359266026</v>
      </c>
      <c r="B120" s="7">
        <f t="shared" si="11"/>
        <v>9.138543893135832</v>
      </c>
      <c r="C120" s="3">
        <f t="shared" si="12"/>
        <v>9.142027603549018</v>
      </c>
      <c r="D120" s="3">
        <f t="shared" si="13"/>
        <v>9.140285748342425</v>
      </c>
      <c r="E120" s="3">
        <f t="shared" si="14"/>
        <v>0.03167751955681073</v>
      </c>
      <c r="F120" s="3">
        <f t="shared" si="15"/>
        <v>0.03168959536517084</v>
      </c>
      <c r="G120" s="3">
        <f t="shared" si="16"/>
        <v>0.03168355746099079</v>
      </c>
      <c r="N120">
        <f t="shared" si="21"/>
        <v>0.24750000000000016</v>
      </c>
      <c r="O120">
        <f t="shared" si="17"/>
        <v>9.047553722868173</v>
      </c>
      <c r="P120">
        <f t="shared" si="18"/>
        <v>9.04868323042139</v>
      </c>
      <c r="Q120">
        <f t="shared" si="19"/>
        <v>0.022621708076053473</v>
      </c>
    </row>
    <row r="121" spans="1:15" ht="12.75">
      <c r="A121" s="3">
        <f t="shared" si="20"/>
        <v>0.3466363999258612</v>
      </c>
      <c r="B121" s="7">
        <f t="shared" si="11"/>
        <v>9.142027603549018</v>
      </c>
      <c r="N121">
        <f t="shared" si="21"/>
        <v>0.25000000000000017</v>
      </c>
      <c r="O121">
        <f t="shared" si="17"/>
        <v>9.049812737974605</v>
      </c>
    </row>
  </sheetData>
  <sheetProtection/>
  <mergeCells count="8">
    <mergeCell ref="D13:D14"/>
    <mergeCell ref="B17:D17"/>
    <mergeCell ref="N10:N11"/>
    <mergeCell ref="A9:B9"/>
    <mergeCell ref="A5:B5"/>
    <mergeCell ref="A6:B6"/>
    <mergeCell ref="A7:B7"/>
    <mergeCell ref="A8:B8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Usuario de Windows</cp:lastModifiedBy>
  <dcterms:created xsi:type="dcterms:W3CDTF">2010-03-10T10:55:20Z</dcterms:created>
  <dcterms:modified xsi:type="dcterms:W3CDTF">2017-11-23T11:54:00Z</dcterms:modified>
  <cp:category/>
  <cp:version/>
  <cp:contentType/>
  <cp:contentStatus/>
</cp:coreProperties>
</file>